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atos" sheetId="1" r:id="rId1"/>
    <sheet name="Resultad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HEAVY</author>
  </authors>
  <commentList>
    <comment ref="K6" authorId="0">
      <text>
        <r>
          <rPr>
            <b/>
            <sz val="8"/>
            <rFont val="Tahoma"/>
            <family val="2"/>
          </rPr>
          <t>En base a 100g del producto</t>
        </r>
      </text>
    </comment>
  </commentList>
</comments>
</file>

<file path=xl/comments2.xml><?xml version="1.0" encoding="utf-8"?>
<comments xmlns="http://schemas.openxmlformats.org/spreadsheetml/2006/main">
  <authors>
    <author>HEAVY</author>
  </authors>
  <commentList>
    <comment ref="G8" authorId="0">
      <text>
        <r>
          <rPr>
            <b/>
            <sz val="8"/>
            <rFont val="Tahoma"/>
            <family val="2"/>
          </rPr>
          <t>Ingrese solo el numero de la Porción</t>
        </r>
      </text>
    </comment>
    <comment ref="I8" authorId="0">
      <text>
        <r>
          <rPr>
            <b/>
            <sz val="8"/>
            <rFont val="Tahoma"/>
            <family val="2"/>
          </rPr>
          <t>Ingrese la medida. Ej: g o ml</t>
        </r>
      </text>
    </comment>
    <comment ref="AC8" authorId="0">
      <text>
        <r>
          <rPr>
            <b/>
            <sz val="8"/>
            <rFont val="Tahoma"/>
            <family val="2"/>
          </rPr>
          <t>Ingrese la medida. Ej: g o ml</t>
        </r>
      </text>
    </comment>
    <comment ref="AX8" authorId="0">
      <text>
        <r>
          <rPr>
            <b/>
            <sz val="8"/>
            <rFont val="Tahoma"/>
            <family val="2"/>
          </rPr>
          <t>Ingrese la medida. Ej: g o ml</t>
        </r>
      </text>
    </comment>
  </commentList>
</comments>
</file>

<file path=xl/sharedStrings.xml><?xml version="1.0" encoding="utf-8"?>
<sst xmlns="http://schemas.openxmlformats.org/spreadsheetml/2006/main" count="414" uniqueCount="60">
  <si>
    <t>DATOS DE COMPOSICIÓN QUÍMICA DEL PRODUCTO TERMINADO</t>
  </si>
  <si>
    <t>COMPONENTE</t>
  </si>
  <si>
    <t>PORCION</t>
  </si>
  <si>
    <t>Composicion quimica porcentual</t>
  </si>
  <si>
    <t>Agua:</t>
  </si>
  <si>
    <t>Carbohidratos:</t>
  </si>
  <si>
    <t>Proteinas:</t>
  </si>
  <si>
    <t>Grasas totales:</t>
  </si>
  <si>
    <t>Grasas saturadas:</t>
  </si>
  <si>
    <t>Grasas trans:</t>
  </si>
  <si>
    <t>Fibra alimentaria:</t>
  </si>
  <si>
    <t>Sodio:</t>
  </si>
  <si>
    <t>Valor energético</t>
  </si>
  <si>
    <t>Proteínas:</t>
  </si>
  <si>
    <t>INFORMACION NUTRICIONAL</t>
  </si>
  <si>
    <t>Contenido por porcion</t>
  </si>
  <si>
    <t>% VD(*)</t>
  </si>
  <si>
    <t>Kcal=</t>
  </si>
  <si>
    <t>g</t>
  </si>
  <si>
    <t>Kj.</t>
  </si>
  <si>
    <t>mg</t>
  </si>
  <si>
    <t>%</t>
  </si>
  <si>
    <t>----------</t>
  </si>
  <si>
    <t>Vitamina A</t>
  </si>
  <si>
    <t>Vitamina D</t>
  </si>
  <si>
    <t>Vitamina C</t>
  </si>
  <si>
    <t>Riboflavina</t>
  </si>
  <si>
    <t>Niacina</t>
  </si>
  <si>
    <t>Acido Folico</t>
  </si>
  <si>
    <t>Biotina</t>
  </si>
  <si>
    <t>Acido Pantoténico</t>
  </si>
  <si>
    <t>Calcio</t>
  </si>
  <si>
    <t>Hierro</t>
  </si>
  <si>
    <t>Magnecio</t>
  </si>
  <si>
    <t>Zinc</t>
  </si>
  <si>
    <t>Yodo</t>
  </si>
  <si>
    <t>Vitamina K</t>
  </si>
  <si>
    <t>Fósforo</t>
  </si>
  <si>
    <t>Flúor</t>
  </si>
  <si>
    <t>Cobre</t>
  </si>
  <si>
    <t>Selenio</t>
  </si>
  <si>
    <t>Molibdeno</t>
  </si>
  <si>
    <t>Cromo</t>
  </si>
  <si>
    <t>Manganeso</t>
  </si>
  <si>
    <t>Colina</t>
  </si>
  <si>
    <t>ug</t>
  </si>
  <si>
    <t>Información Nutricional</t>
  </si>
  <si>
    <t>Vitamina E</t>
  </si>
  <si>
    <t>Tiamina</t>
  </si>
  <si>
    <t>UI</t>
  </si>
  <si>
    <t>Vitamina B6</t>
  </si>
  <si>
    <t>Vitamina B12</t>
  </si>
  <si>
    <t>Tiamina B1</t>
  </si>
  <si>
    <t>Riboflavina B2</t>
  </si>
  <si>
    <t>Niacina B3</t>
  </si>
  <si>
    <t>Mariano Heavy</t>
  </si>
  <si>
    <t>Medida casera</t>
  </si>
  <si>
    <t>Materia grasa s/ ext. Seco para Quesos</t>
  </si>
  <si>
    <t>LACTANCIA</t>
  </si>
  <si>
    <t>LACTANTES DE 7 A 11 MESES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</si>
</sst>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&quot;$&quot;\ #,##0.00"/>
    <numFmt numFmtId="194" formatCode="&quot;$&quot;\ #,##0.0"/>
    <numFmt numFmtId="19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1"/>
      <color indexed="1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92" fontId="10" fillId="0" borderId="11" xfId="0" applyNumberFormat="1" applyFont="1" applyBorder="1" applyAlignment="1">
      <alignment horizontal="right"/>
    </xf>
    <xf numFmtId="0" fontId="10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5" xfId="0" applyFont="1" applyFill="1" applyBorder="1" applyAlignment="1">
      <alignment/>
    </xf>
    <xf numFmtId="192" fontId="10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192" fontId="1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92" fontId="0" fillId="0" borderId="11" xfId="0" applyNumberFormat="1" applyBorder="1" applyAlignment="1">
      <alignment/>
    </xf>
    <xf numFmtId="192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92" fontId="10" fillId="0" borderId="19" xfId="0" applyNumberFormat="1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34" borderId="11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1" xfId="0" applyFont="1" applyFill="1" applyBorder="1" applyAlignment="1" quotePrefix="1">
      <alignment horizontal="right"/>
    </xf>
    <xf numFmtId="0" fontId="3" fillId="33" borderId="1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34" borderId="26" xfId="0" applyFont="1" applyFill="1" applyBorder="1" applyAlignment="1">
      <alignment horizontal="right"/>
    </xf>
    <xf numFmtId="0" fontId="5" fillId="34" borderId="27" xfId="0" applyFont="1" applyFill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92" fontId="10" fillId="0" borderId="11" xfId="0" applyNumberFormat="1" applyFont="1" applyBorder="1" applyAlignment="1">
      <alignment horizontal="right"/>
    </xf>
    <xf numFmtId="192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2" fontId="10" fillId="0" borderId="11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1" fontId="10" fillId="33" borderId="26" xfId="0" applyNumberFormat="1" applyFont="1" applyFill="1" applyBorder="1" applyAlignment="1">
      <alignment horizontal="right"/>
    </xf>
    <xf numFmtId="1" fontId="10" fillId="33" borderId="27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 quotePrefix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92" fontId="10" fillId="33" borderId="11" xfId="0" applyNumberFormat="1" applyFont="1" applyFill="1" applyBorder="1" applyAlignment="1">
      <alignment horizontal="right"/>
    </xf>
    <xf numFmtId="192" fontId="10" fillId="33" borderId="13" xfId="0" applyNumberFormat="1" applyFont="1" applyFill="1" applyBorder="1" applyAlignment="1">
      <alignment horizontal="right"/>
    </xf>
    <xf numFmtId="0" fontId="10" fillId="33" borderId="27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right"/>
    </xf>
    <xf numFmtId="1" fontId="10" fillId="33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34" borderId="12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11</xdr:row>
      <xdr:rowOff>76200</xdr:rowOff>
    </xdr:from>
    <xdr:to>
      <xdr:col>22</xdr:col>
      <xdr:colOff>114300</xdr:colOff>
      <xdr:row>21</xdr:row>
      <xdr:rowOff>85725</xdr:rowOff>
    </xdr:to>
    <xdr:sp>
      <xdr:nvSpPr>
        <xdr:cNvPr id="1" name="AutoShape 14"/>
        <xdr:cNvSpPr>
          <a:spLocks/>
        </xdr:cNvSpPr>
      </xdr:nvSpPr>
      <xdr:spPr>
        <a:xfrm>
          <a:off x="3924300" y="1866900"/>
          <a:ext cx="21907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2"/>
  <sheetViews>
    <sheetView showGridLines="0" tabSelected="1" zoomScale="120" zoomScaleNormal="120" zoomScaleSheetLayoutView="100" workbookViewId="0" topLeftCell="A2">
      <selection activeCell="S8" sqref="S8"/>
    </sheetView>
  </sheetViews>
  <sheetFormatPr defaultColWidth="2.57421875" defaultRowHeight="15"/>
  <cols>
    <col min="1" max="18" width="2.57421875" style="1" customWidth="1"/>
    <col min="19" max="19" width="6.421875" style="1" customWidth="1"/>
    <col min="20" max="28" width="2.57421875" style="1" customWidth="1"/>
    <col min="29" max="29" width="5.8515625" style="1" customWidth="1"/>
    <col min="30" max="16384" width="2.57421875" style="1" customWidth="1"/>
  </cols>
  <sheetData>
    <row r="1" ht="12.75"/>
    <row r="2" ht="12.75"/>
    <row r="3" spans="4:24" ht="12.75">
      <c r="D3" s="60" t="s">
        <v>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ht="12.75"/>
    <row r="5" spans="2:3" ht="13.5" thickBot="1">
      <c r="B5" s="63"/>
      <c r="C5" s="63"/>
    </row>
    <row r="6" spans="2:15" ht="12.75">
      <c r="B6" s="34" t="s">
        <v>1</v>
      </c>
      <c r="C6" s="35"/>
      <c r="D6" s="35"/>
      <c r="E6" s="35"/>
      <c r="F6" s="35"/>
      <c r="G6" s="35"/>
      <c r="H6" s="35"/>
      <c r="I6" s="35"/>
      <c r="J6" s="35"/>
      <c r="K6" s="35" t="s">
        <v>2</v>
      </c>
      <c r="L6" s="35"/>
      <c r="M6" s="35"/>
      <c r="N6" s="43"/>
      <c r="O6" s="2"/>
    </row>
    <row r="7" spans="2:19" ht="12.75">
      <c r="B7" s="41" t="s">
        <v>3</v>
      </c>
      <c r="C7" s="42"/>
      <c r="D7" s="42"/>
      <c r="E7" s="42"/>
      <c r="F7" s="42"/>
      <c r="G7" s="42"/>
      <c r="H7" s="42"/>
      <c r="I7" s="42"/>
      <c r="J7" s="42"/>
      <c r="K7" s="52"/>
      <c r="L7" s="52"/>
      <c r="M7" s="52"/>
      <c r="N7" s="53"/>
      <c r="S7" s="31">
        <f>SUM(K8:L11,K14)</f>
        <v>99.75</v>
      </c>
    </row>
    <row r="8" spans="2:14" ht="12.75">
      <c r="B8" s="45" t="s">
        <v>4</v>
      </c>
      <c r="C8" s="46"/>
      <c r="D8" s="46"/>
      <c r="E8" s="46"/>
      <c r="F8" s="46"/>
      <c r="G8" s="46"/>
      <c r="H8" s="46"/>
      <c r="I8" s="46"/>
      <c r="J8" s="46"/>
      <c r="K8" s="36">
        <v>65</v>
      </c>
      <c r="L8" s="62"/>
      <c r="M8" s="39" t="s">
        <v>18</v>
      </c>
      <c r="N8" s="40"/>
    </row>
    <row r="9" spans="2:14" ht="12.75">
      <c r="B9" s="45" t="s">
        <v>5</v>
      </c>
      <c r="C9" s="46"/>
      <c r="D9" s="46"/>
      <c r="E9" s="46"/>
      <c r="F9" s="46"/>
      <c r="G9" s="46"/>
      <c r="H9" s="46"/>
      <c r="I9" s="46"/>
      <c r="J9" s="46"/>
      <c r="K9" s="36">
        <v>2</v>
      </c>
      <c r="L9" s="37"/>
      <c r="M9" s="39">
        <v>0</v>
      </c>
      <c r="N9" s="40"/>
    </row>
    <row r="10" spans="2:18" ht="12.75">
      <c r="B10" s="45" t="s">
        <v>6</v>
      </c>
      <c r="C10" s="46"/>
      <c r="D10" s="46"/>
      <c r="E10" s="46"/>
      <c r="F10" s="46"/>
      <c r="G10" s="46"/>
      <c r="H10" s="46"/>
      <c r="I10" s="46"/>
      <c r="J10" s="46"/>
      <c r="K10" s="36">
        <v>0.75</v>
      </c>
      <c r="L10" s="37"/>
      <c r="M10" s="39">
        <v>0</v>
      </c>
      <c r="N10" s="40"/>
      <c r="R10" s="1" t="s">
        <v>46</v>
      </c>
    </row>
    <row r="11" spans="2:14" ht="12.75">
      <c r="B11" s="45" t="s">
        <v>7</v>
      </c>
      <c r="C11" s="46"/>
      <c r="D11" s="46"/>
      <c r="E11" s="46"/>
      <c r="F11" s="46"/>
      <c r="G11" s="46"/>
      <c r="H11" s="46"/>
      <c r="I11" s="46"/>
      <c r="J11" s="46"/>
      <c r="K11" s="38">
        <v>32</v>
      </c>
      <c r="L11" s="37"/>
      <c r="M11" s="39">
        <v>0</v>
      </c>
      <c r="N11" s="40"/>
    </row>
    <row r="12" spans="2:14" ht="12.75">
      <c r="B12" s="45" t="s">
        <v>8</v>
      </c>
      <c r="C12" s="46"/>
      <c r="D12" s="46"/>
      <c r="E12" s="46"/>
      <c r="F12" s="46"/>
      <c r="G12" s="46"/>
      <c r="H12" s="46"/>
      <c r="I12" s="46"/>
      <c r="J12" s="46"/>
      <c r="K12" s="36">
        <v>20</v>
      </c>
      <c r="L12" s="37"/>
      <c r="M12" s="39">
        <v>0</v>
      </c>
      <c r="N12" s="40"/>
    </row>
    <row r="13" spans="2:14" ht="12.75">
      <c r="B13" s="45" t="s">
        <v>9</v>
      </c>
      <c r="C13" s="46"/>
      <c r="D13" s="46"/>
      <c r="E13" s="46"/>
      <c r="F13" s="46"/>
      <c r="G13" s="46"/>
      <c r="H13" s="46"/>
      <c r="I13" s="46"/>
      <c r="J13" s="46"/>
      <c r="K13" s="36">
        <v>0</v>
      </c>
      <c r="L13" s="37"/>
      <c r="M13" s="39" t="s">
        <v>18</v>
      </c>
      <c r="N13" s="40"/>
    </row>
    <row r="14" spans="2:14" ht="12.75">
      <c r="B14" s="45" t="s">
        <v>10</v>
      </c>
      <c r="C14" s="46"/>
      <c r="D14" s="46"/>
      <c r="E14" s="46"/>
      <c r="F14" s="46"/>
      <c r="G14" s="46"/>
      <c r="H14" s="46"/>
      <c r="I14" s="46"/>
      <c r="J14" s="46"/>
      <c r="K14" s="36">
        <v>0</v>
      </c>
      <c r="L14" s="37"/>
      <c r="M14" s="39" t="s">
        <v>18</v>
      </c>
      <c r="N14" s="40"/>
    </row>
    <row r="15" spans="2:14" ht="13.5" customHeight="1" thickBot="1">
      <c r="B15" s="58" t="s">
        <v>11</v>
      </c>
      <c r="C15" s="59"/>
      <c r="D15" s="59"/>
      <c r="E15" s="59"/>
      <c r="F15" s="59"/>
      <c r="G15" s="59"/>
      <c r="H15" s="59"/>
      <c r="I15" s="59"/>
      <c r="J15" s="59"/>
      <c r="K15" s="49">
        <v>61</v>
      </c>
      <c r="L15" s="50"/>
      <c r="M15" s="54" t="s">
        <v>20</v>
      </c>
      <c r="N15" s="55"/>
    </row>
    <row r="16" spans="2:20" ht="12.75"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6">
        <v>3</v>
      </c>
      <c r="L16" s="57"/>
      <c r="M16" s="47" t="s">
        <v>45</v>
      </c>
      <c r="N16" s="48"/>
      <c r="T16" s="1">
        <v>2</v>
      </c>
    </row>
    <row r="17" spans="2:14" ht="12.75">
      <c r="B17" s="44" t="s">
        <v>24</v>
      </c>
      <c r="C17" s="44"/>
      <c r="D17" s="44"/>
      <c r="E17" s="44"/>
      <c r="F17" s="44"/>
      <c r="G17" s="44"/>
      <c r="H17" s="44"/>
      <c r="I17" s="44"/>
      <c r="J17" s="44"/>
      <c r="K17" s="36">
        <v>6</v>
      </c>
      <c r="L17" s="37"/>
      <c r="M17" s="32" t="s">
        <v>45</v>
      </c>
      <c r="N17" s="33"/>
    </row>
    <row r="18" spans="2:14" ht="12.75">
      <c r="B18" s="44" t="s">
        <v>25</v>
      </c>
      <c r="C18" s="44"/>
      <c r="D18" s="44"/>
      <c r="E18" s="44"/>
      <c r="F18" s="44"/>
      <c r="G18" s="44"/>
      <c r="H18" s="44"/>
      <c r="I18" s="44"/>
      <c r="J18" s="44"/>
      <c r="K18" s="36">
        <v>0</v>
      </c>
      <c r="L18" s="37"/>
      <c r="M18" s="32" t="s">
        <v>20</v>
      </c>
      <c r="N18" s="33"/>
    </row>
    <row r="19" spans="2:14" ht="12.75">
      <c r="B19" s="61" t="s">
        <v>47</v>
      </c>
      <c r="C19" s="32"/>
      <c r="D19" s="32"/>
      <c r="E19" s="32"/>
      <c r="F19" s="32"/>
      <c r="G19" s="32"/>
      <c r="H19" s="32"/>
      <c r="I19" s="32"/>
      <c r="J19" s="33"/>
      <c r="K19" s="36">
        <v>0</v>
      </c>
      <c r="L19" s="37"/>
      <c r="M19" s="32" t="s">
        <v>20</v>
      </c>
      <c r="N19" s="33"/>
    </row>
    <row r="20" spans="2:14" ht="12.75">
      <c r="B20" s="44" t="s">
        <v>52</v>
      </c>
      <c r="C20" s="44"/>
      <c r="D20" s="44"/>
      <c r="E20" s="44"/>
      <c r="F20" s="44"/>
      <c r="G20" s="44"/>
      <c r="H20" s="44"/>
      <c r="I20" s="44"/>
      <c r="J20" s="44"/>
      <c r="K20" s="36">
        <v>0</v>
      </c>
      <c r="L20" s="37"/>
      <c r="M20" s="32" t="s">
        <v>20</v>
      </c>
      <c r="N20" s="33"/>
    </row>
    <row r="21" spans="2:14" ht="12.75">
      <c r="B21" s="44" t="s">
        <v>53</v>
      </c>
      <c r="C21" s="44"/>
      <c r="D21" s="44"/>
      <c r="E21" s="44"/>
      <c r="F21" s="44"/>
      <c r="G21" s="44"/>
      <c r="H21" s="44"/>
      <c r="I21" s="44"/>
      <c r="J21" s="44"/>
      <c r="K21" s="36">
        <v>0</v>
      </c>
      <c r="L21" s="37"/>
      <c r="M21" s="32" t="s">
        <v>20</v>
      </c>
      <c r="N21" s="33"/>
    </row>
    <row r="22" spans="2:14" ht="12.75">
      <c r="B22" s="44" t="s">
        <v>54</v>
      </c>
      <c r="C22" s="44"/>
      <c r="D22" s="44"/>
      <c r="E22" s="44"/>
      <c r="F22" s="44"/>
      <c r="G22" s="44"/>
      <c r="H22" s="44"/>
      <c r="I22" s="44"/>
      <c r="J22" s="44"/>
      <c r="K22" s="36">
        <v>0</v>
      </c>
      <c r="L22" s="37"/>
      <c r="M22" s="32" t="s">
        <v>20</v>
      </c>
      <c r="N22" s="33"/>
    </row>
    <row r="23" spans="2:14" ht="12.75">
      <c r="B23" s="44" t="s">
        <v>50</v>
      </c>
      <c r="C23" s="44"/>
      <c r="D23" s="44"/>
      <c r="E23" s="44"/>
      <c r="F23" s="44"/>
      <c r="G23" s="44"/>
      <c r="H23" s="44"/>
      <c r="I23" s="44"/>
      <c r="J23" s="44"/>
      <c r="K23" s="36">
        <v>0</v>
      </c>
      <c r="L23" s="37"/>
      <c r="M23" s="32" t="s">
        <v>20</v>
      </c>
      <c r="N23" s="33"/>
    </row>
    <row r="24" spans="2:14" ht="12.75">
      <c r="B24" s="44" t="s">
        <v>28</v>
      </c>
      <c r="C24" s="44"/>
      <c r="D24" s="44"/>
      <c r="E24" s="44"/>
      <c r="F24" s="44"/>
      <c r="G24" s="44"/>
      <c r="H24" s="44"/>
      <c r="I24" s="44"/>
      <c r="J24" s="44"/>
      <c r="K24" s="36">
        <v>0</v>
      </c>
      <c r="L24" s="37"/>
      <c r="M24" s="32" t="s">
        <v>45</v>
      </c>
      <c r="N24" s="33"/>
    </row>
    <row r="25" spans="2:14" ht="12.75">
      <c r="B25" s="44" t="s">
        <v>51</v>
      </c>
      <c r="C25" s="44"/>
      <c r="D25" s="44"/>
      <c r="E25" s="44"/>
      <c r="F25" s="44"/>
      <c r="G25" s="44"/>
      <c r="H25" s="44"/>
      <c r="I25" s="44"/>
      <c r="J25" s="44"/>
      <c r="K25" s="36">
        <v>0</v>
      </c>
      <c r="L25" s="37"/>
      <c r="M25" s="32" t="s">
        <v>45</v>
      </c>
      <c r="N25" s="33"/>
    </row>
    <row r="26" spans="2:14" ht="12.75">
      <c r="B26" s="44" t="s">
        <v>29</v>
      </c>
      <c r="C26" s="44"/>
      <c r="D26" s="44"/>
      <c r="E26" s="44"/>
      <c r="F26" s="44"/>
      <c r="G26" s="44"/>
      <c r="H26" s="44"/>
      <c r="I26" s="44"/>
      <c r="J26" s="44"/>
      <c r="K26" s="36">
        <v>0</v>
      </c>
      <c r="L26" s="37"/>
      <c r="M26" s="32" t="s">
        <v>45</v>
      </c>
      <c r="N26" s="33"/>
    </row>
    <row r="27" spans="2:14" ht="12.75">
      <c r="B27" s="44" t="s">
        <v>30</v>
      </c>
      <c r="C27" s="44"/>
      <c r="D27" s="44"/>
      <c r="E27" s="44"/>
      <c r="F27" s="44"/>
      <c r="G27" s="44"/>
      <c r="H27" s="44"/>
      <c r="I27" s="44"/>
      <c r="J27" s="44"/>
      <c r="K27" s="36">
        <v>0</v>
      </c>
      <c r="L27" s="37"/>
      <c r="M27" s="32" t="s">
        <v>20</v>
      </c>
      <c r="N27" s="33"/>
    </row>
    <row r="28" spans="2:14" ht="12.75">
      <c r="B28" s="44" t="s">
        <v>31</v>
      </c>
      <c r="C28" s="44"/>
      <c r="D28" s="44"/>
      <c r="E28" s="44"/>
      <c r="F28" s="44"/>
      <c r="G28" s="44"/>
      <c r="H28" s="44"/>
      <c r="I28" s="44"/>
      <c r="J28" s="44"/>
      <c r="K28" s="36">
        <v>1505</v>
      </c>
      <c r="L28" s="37"/>
      <c r="M28" s="32" t="s">
        <v>20</v>
      </c>
      <c r="N28" s="33"/>
    </row>
    <row r="29" spans="2:14" ht="12.75">
      <c r="B29" s="44" t="s">
        <v>32</v>
      </c>
      <c r="C29" s="44"/>
      <c r="D29" s="44"/>
      <c r="E29" s="44"/>
      <c r="F29" s="44"/>
      <c r="G29" s="44"/>
      <c r="H29" s="44"/>
      <c r="I29" s="44"/>
      <c r="J29" s="44"/>
      <c r="K29" s="36">
        <v>0</v>
      </c>
      <c r="L29" s="37"/>
      <c r="M29" s="32" t="s">
        <v>20</v>
      </c>
      <c r="N29" s="33"/>
    </row>
    <row r="30" spans="2:14" ht="12.75">
      <c r="B30" s="44" t="s">
        <v>33</v>
      </c>
      <c r="C30" s="44"/>
      <c r="D30" s="44"/>
      <c r="E30" s="44"/>
      <c r="F30" s="44"/>
      <c r="G30" s="44"/>
      <c r="H30" s="44"/>
      <c r="I30" s="44"/>
      <c r="J30" s="44"/>
      <c r="K30" s="36">
        <v>0</v>
      </c>
      <c r="L30" s="37"/>
      <c r="M30" s="32" t="s">
        <v>20</v>
      </c>
      <c r="N30" s="33"/>
    </row>
    <row r="31" spans="2:14" ht="12.75">
      <c r="B31" s="44" t="s">
        <v>34</v>
      </c>
      <c r="C31" s="44"/>
      <c r="D31" s="44"/>
      <c r="E31" s="44"/>
      <c r="F31" s="44"/>
      <c r="G31" s="44"/>
      <c r="H31" s="44"/>
      <c r="I31" s="44"/>
      <c r="J31" s="44"/>
      <c r="K31" s="36">
        <v>0</v>
      </c>
      <c r="L31" s="37"/>
      <c r="M31" s="32" t="s">
        <v>20</v>
      </c>
      <c r="N31" s="33"/>
    </row>
    <row r="32" spans="2:14" ht="12.75">
      <c r="B32" s="44" t="s">
        <v>35</v>
      </c>
      <c r="C32" s="44"/>
      <c r="D32" s="44"/>
      <c r="E32" s="44"/>
      <c r="F32" s="44"/>
      <c r="G32" s="44"/>
      <c r="H32" s="44"/>
      <c r="I32" s="44"/>
      <c r="J32" s="44"/>
      <c r="K32" s="36">
        <v>0</v>
      </c>
      <c r="L32" s="37"/>
      <c r="M32" s="32" t="s">
        <v>45</v>
      </c>
      <c r="N32" s="33"/>
    </row>
    <row r="33" spans="2:14" ht="12.75">
      <c r="B33" s="44" t="s">
        <v>36</v>
      </c>
      <c r="C33" s="44"/>
      <c r="D33" s="44"/>
      <c r="E33" s="44"/>
      <c r="F33" s="44"/>
      <c r="G33" s="44"/>
      <c r="H33" s="44"/>
      <c r="I33" s="44"/>
      <c r="J33" s="44"/>
      <c r="K33" s="36">
        <v>0</v>
      </c>
      <c r="L33" s="37"/>
      <c r="M33" s="32" t="s">
        <v>45</v>
      </c>
      <c r="N33" s="33"/>
    </row>
    <row r="34" spans="2:14" ht="12.75">
      <c r="B34" s="44" t="s">
        <v>37</v>
      </c>
      <c r="C34" s="44"/>
      <c r="D34" s="44"/>
      <c r="E34" s="44"/>
      <c r="F34" s="44"/>
      <c r="G34" s="44"/>
      <c r="H34" s="44"/>
      <c r="I34" s="44"/>
      <c r="J34" s="44"/>
      <c r="K34" s="36">
        <v>0</v>
      </c>
      <c r="L34" s="37"/>
      <c r="M34" s="32" t="s">
        <v>20</v>
      </c>
      <c r="N34" s="33"/>
    </row>
    <row r="35" spans="2:14" ht="12.75">
      <c r="B35" s="44" t="s">
        <v>38</v>
      </c>
      <c r="C35" s="44"/>
      <c r="D35" s="44"/>
      <c r="E35" s="44"/>
      <c r="F35" s="44"/>
      <c r="G35" s="44"/>
      <c r="H35" s="44"/>
      <c r="I35" s="44"/>
      <c r="J35" s="44"/>
      <c r="K35" s="36">
        <v>0</v>
      </c>
      <c r="L35" s="37"/>
      <c r="M35" s="32" t="s">
        <v>20</v>
      </c>
      <c r="N35" s="33"/>
    </row>
    <row r="36" spans="2:14" ht="12.75">
      <c r="B36" s="44" t="s">
        <v>39</v>
      </c>
      <c r="C36" s="44"/>
      <c r="D36" s="44"/>
      <c r="E36" s="44"/>
      <c r="F36" s="44"/>
      <c r="G36" s="44"/>
      <c r="H36" s="44"/>
      <c r="I36" s="44"/>
      <c r="J36" s="44"/>
      <c r="K36" s="36">
        <v>0</v>
      </c>
      <c r="L36" s="37"/>
      <c r="M36" s="32" t="s">
        <v>45</v>
      </c>
      <c r="N36" s="33"/>
    </row>
    <row r="37" spans="2:14" ht="12.75">
      <c r="B37" s="44" t="s">
        <v>40</v>
      </c>
      <c r="C37" s="44"/>
      <c r="D37" s="44"/>
      <c r="E37" s="44"/>
      <c r="F37" s="44"/>
      <c r="G37" s="44"/>
      <c r="H37" s="44"/>
      <c r="I37" s="44"/>
      <c r="J37" s="44"/>
      <c r="K37" s="36">
        <v>0</v>
      </c>
      <c r="L37" s="37"/>
      <c r="M37" s="32" t="s">
        <v>45</v>
      </c>
      <c r="N37" s="33"/>
    </row>
    <row r="38" spans="2:14" ht="12.75">
      <c r="B38" s="44" t="s">
        <v>41</v>
      </c>
      <c r="C38" s="44"/>
      <c r="D38" s="44"/>
      <c r="E38" s="44"/>
      <c r="F38" s="44"/>
      <c r="G38" s="44"/>
      <c r="H38" s="44"/>
      <c r="I38" s="44"/>
      <c r="J38" s="44"/>
      <c r="K38" s="36">
        <v>0</v>
      </c>
      <c r="L38" s="37"/>
      <c r="M38" s="32" t="s">
        <v>45</v>
      </c>
      <c r="N38" s="33"/>
    </row>
    <row r="39" spans="2:14" ht="12.75">
      <c r="B39" s="44" t="s">
        <v>42</v>
      </c>
      <c r="C39" s="44"/>
      <c r="D39" s="44"/>
      <c r="E39" s="44"/>
      <c r="F39" s="44"/>
      <c r="G39" s="44"/>
      <c r="H39" s="44"/>
      <c r="I39" s="44"/>
      <c r="J39" s="44"/>
      <c r="K39" s="36">
        <v>0</v>
      </c>
      <c r="L39" s="37"/>
      <c r="M39" s="32" t="s">
        <v>45</v>
      </c>
      <c r="N39" s="33"/>
    </row>
    <row r="40" spans="2:14" ht="12.75">
      <c r="B40" s="44" t="s">
        <v>43</v>
      </c>
      <c r="C40" s="44"/>
      <c r="D40" s="44"/>
      <c r="E40" s="44"/>
      <c r="F40" s="44"/>
      <c r="G40" s="44"/>
      <c r="H40" s="44"/>
      <c r="I40" s="44"/>
      <c r="J40" s="44"/>
      <c r="K40" s="36">
        <v>0</v>
      </c>
      <c r="L40" s="37"/>
      <c r="M40" s="32" t="s">
        <v>20</v>
      </c>
      <c r="N40" s="33"/>
    </row>
    <row r="41" spans="2:14" ht="12.75">
      <c r="B41" s="44" t="s">
        <v>44</v>
      </c>
      <c r="C41" s="44"/>
      <c r="D41" s="44"/>
      <c r="E41" s="44"/>
      <c r="F41" s="44"/>
      <c r="G41" s="44"/>
      <c r="H41" s="44"/>
      <c r="I41" s="44"/>
      <c r="J41" s="44"/>
      <c r="K41" s="36">
        <v>0</v>
      </c>
      <c r="L41" s="37"/>
      <c r="M41" s="32" t="s">
        <v>20</v>
      </c>
      <c r="N41" s="33"/>
    </row>
    <row r="42" spans="2:14" ht="12.75">
      <c r="B42" s="44"/>
      <c r="C42" s="44"/>
      <c r="D42" s="44"/>
      <c r="E42" s="44"/>
      <c r="F42" s="44"/>
      <c r="G42" s="44"/>
      <c r="H42" s="44"/>
      <c r="I42" s="44"/>
      <c r="J42" s="44"/>
      <c r="K42" s="36">
        <v>0</v>
      </c>
      <c r="L42" s="37"/>
      <c r="M42" s="32" t="s">
        <v>20</v>
      </c>
      <c r="N42" s="33"/>
    </row>
  </sheetData>
  <sheetProtection/>
  <mergeCells count="111">
    <mergeCell ref="D3:X3"/>
    <mergeCell ref="B19:J19"/>
    <mergeCell ref="K19:L19"/>
    <mergeCell ref="M19:N19"/>
    <mergeCell ref="K8:L8"/>
    <mergeCell ref="M8:N8"/>
    <mergeCell ref="B18:J18"/>
    <mergeCell ref="B5:C5"/>
    <mergeCell ref="B11:J11"/>
    <mergeCell ref="B12:J12"/>
    <mergeCell ref="M42:N42"/>
    <mergeCell ref="B35:J35"/>
    <mergeCell ref="K35:L35"/>
    <mergeCell ref="B40:J40"/>
    <mergeCell ref="K41:L41"/>
    <mergeCell ref="B37:J37"/>
    <mergeCell ref="K37:L37"/>
    <mergeCell ref="B42:J42"/>
    <mergeCell ref="B41:J41"/>
    <mergeCell ref="M41:N41"/>
    <mergeCell ref="M33:N33"/>
    <mergeCell ref="M32:N32"/>
    <mergeCell ref="M39:N39"/>
    <mergeCell ref="K39:L39"/>
    <mergeCell ref="M38:N38"/>
    <mergeCell ref="M37:N37"/>
    <mergeCell ref="M36:N36"/>
    <mergeCell ref="M34:N34"/>
    <mergeCell ref="M35:N35"/>
    <mergeCell ref="K34:L34"/>
    <mergeCell ref="K38:L38"/>
    <mergeCell ref="M40:N40"/>
    <mergeCell ref="K30:L30"/>
    <mergeCell ref="B30:J30"/>
    <mergeCell ref="K42:L42"/>
    <mergeCell ref="K40:L40"/>
    <mergeCell ref="B33:J33"/>
    <mergeCell ref="B32:J32"/>
    <mergeCell ref="K33:L33"/>
    <mergeCell ref="K31:L31"/>
    <mergeCell ref="K32:L32"/>
    <mergeCell ref="B34:J34"/>
    <mergeCell ref="B31:J31"/>
    <mergeCell ref="B25:J25"/>
    <mergeCell ref="B26:J26"/>
    <mergeCell ref="B29:J29"/>
    <mergeCell ref="K28:L28"/>
    <mergeCell ref="K29:L29"/>
    <mergeCell ref="B28:J28"/>
    <mergeCell ref="B36:J36"/>
    <mergeCell ref="K36:L36"/>
    <mergeCell ref="B38:J38"/>
    <mergeCell ref="B39:J39"/>
    <mergeCell ref="K22:L22"/>
    <mergeCell ref="B27:J27"/>
    <mergeCell ref="B23:J23"/>
    <mergeCell ref="K26:L26"/>
    <mergeCell ref="K27:L27"/>
    <mergeCell ref="K24:L24"/>
    <mergeCell ref="K23:L23"/>
    <mergeCell ref="B10:J10"/>
    <mergeCell ref="K25:L25"/>
    <mergeCell ref="B22:J22"/>
    <mergeCell ref="B24:J24"/>
    <mergeCell ref="B15:J15"/>
    <mergeCell ref="K21:L21"/>
    <mergeCell ref="K18:L18"/>
    <mergeCell ref="K20:L20"/>
    <mergeCell ref="K17:L17"/>
    <mergeCell ref="B16:J16"/>
    <mergeCell ref="B8:J8"/>
    <mergeCell ref="K7:N7"/>
    <mergeCell ref="M9:N9"/>
    <mergeCell ref="K9:L9"/>
    <mergeCell ref="B9:J9"/>
    <mergeCell ref="M14:N14"/>
    <mergeCell ref="M15:N15"/>
    <mergeCell ref="K16:L16"/>
    <mergeCell ref="K14:L14"/>
    <mergeCell ref="B20:J20"/>
    <mergeCell ref="B21:J21"/>
    <mergeCell ref="B13:J13"/>
    <mergeCell ref="B14:J14"/>
    <mergeCell ref="B17:J17"/>
    <mergeCell ref="M12:N12"/>
    <mergeCell ref="K12:L12"/>
    <mergeCell ref="M16:N16"/>
    <mergeCell ref="K15:L15"/>
    <mergeCell ref="M13:N13"/>
    <mergeCell ref="M25:N25"/>
    <mergeCell ref="B6:J6"/>
    <mergeCell ref="K10:L10"/>
    <mergeCell ref="K11:L11"/>
    <mergeCell ref="M10:N10"/>
    <mergeCell ref="M11:N11"/>
    <mergeCell ref="B7:J7"/>
    <mergeCell ref="K6:N6"/>
    <mergeCell ref="K13:L13"/>
    <mergeCell ref="M17:N17"/>
    <mergeCell ref="M18:N18"/>
    <mergeCell ref="M24:N24"/>
    <mergeCell ref="M21:N21"/>
    <mergeCell ref="M22:N22"/>
    <mergeCell ref="M23:N23"/>
    <mergeCell ref="M20:N20"/>
    <mergeCell ref="M29:N29"/>
    <mergeCell ref="M31:N31"/>
    <mergeCell ref="M30:N30"/>
    <mergeCell ref="M26:N26"/>
    <mergeCell ref="M27:N27"/>
    <mergeCell ref="M28:N28"/>
  </mergeCells>
  <printOptions/>
  <pageMargins left="0.7" right="0.7" top="0.75" bottom="0.75" header="0.3" footer="0.3"/>
  <pageSetup horizontalDpi="600" verticalDpi="600" orientation="portrait" r:id="rId4"/>
  <headerFooter>
    <oddHeader>&amp;CFaximil de rotulo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8"/>
  <sheetViews>
    <sheetView showGridLines="0" view="pageLayout" zoomScaleNormal="75" workbookViewId="0" topLeftCell="A1">
      <selection activeCell="T15" sqref="T15:U15"/>
    </sheetView>
  </sheetViews>
  <sheetFormatPr defaultColWidth="2.57421875" defaultRowHeight="15"/>
  <cols>
    <col min="1" max="1" width="1.28515625" style="0" customWidth="1"/>
    <col min="2" max="2" width="0.85546875" style="0" customWidth="1"/>
    <col min="3" max="6" width="2.57421875" style="0" customWidth="1"/>
    <col min="7" max="7" width="1.7109375" style="0" customWidth="1"/>
    <col min="8" max="8" width="3.8515625" style="0" customWidth="1"/>
    <col min="9" max="9" width="3.7109375" style="0" customWidth="1"/>
    <col min="10" max="11" width="2.57421875" style="0" customWidth="1"/>
    <col min="12" max="12" width="1.28515625" style="0" customWidth="1"/>
    <col min="13" max="13" width="3.00390625" style="0" customWidth="1"/>
    <col min="14" max="14" width="1.8515625" style="0" customWidth="1"/>
    <col min="15" max="16" width="2.57421875" style="0" customWidth="1"/>
    <col min="17" max="17" width="3.00390625" style="0" customWidth="1"/>
    <col min="18" max="18" width="2.57421875" style="0" customWidth="1"/>
    <col min="19" max="19" width="6.00390625" style="0" customWidth="1"/>
    <col min="20" max="35" width="2.57421875" style="0" customWidth="1"/>
    <col min="36" max="36" width="1.7109375" style="0" customWidth="1"/>
    <col min="37" max="37" width="3.8515625" style="0" customWidth="1"/>
    <col min="38" max="38" width="3.7109375" style="0" customWidth="1"/>
    <col min="39" max="39" width="6.28125" style="0" customWidth="1"/>
    <col min="40" max="40" width="2.57421875" style="0" customWidth="1"/>
    <col min="41" max="41" width="1.28515625" style="0" customWidth="1"/>
    <col min="42" max="42" width="3.00390625" style="0" customWidth="1"/>
    <col min="43" max="43" width="1.8515625" style="0" customWidth="1"/>
    <col min="44" max="45" width="2.57421875" style="0" customWidth="1"/>
    <col min="46" max="46" width="3.00390625" style="0" customWidth="1"/>
    <col min="47" max="47" width="3.421875" style="0" customWidth="1"/>
    <col min="48" max="59" width="2.57421875" style="0" customWidth="1"/>
    <col min="60" max="60" width="5.8515625" style="0" customWidth="1"/>
  </cols>
  <sheetData>
    <row r="1" spans="1:16" ht="1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6"/>
      <c r="N1" s="6"/>
      <c r="O1" s="6"/>
      <c r="P1" s="6"/>
    </row>
    <row r="2" spans="1:16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6"/>
      <c r="N2" s="6"/>
      <c r="O2" s="6"/>
      <c r="P2" s="6"/>
    </row>
    <row r="3" spans="1:16" ht="15">
      <c r="A3" s="103"/>
      <c r="B3" s="103"/>
      <c r="C3" s="103"/>
      <c r="D3" s="103"/>
      <c r="E3" s="103"/>
      <c r="F3" s="103"/>
      <c r="G3" s="103"/>
      <c r="H3" s="103"/>
      <c r="I3" s="6"/>
      <c r="J3" s="6"/>
      <c r="K3" s="6"/>
      <c r="L3" s="6"/>
      <c r="M3" s="6"/>
      <c r="N3" s="6"/>
      <c r="O3" s="6"/>
      <c r="P3" s="6"/>
    </row>
    <row r="4" spans="1:16" ht="15">
      <c r="A4" s="103"/>
      <c r="B4" s="103"/>
      <c r="C4" s="103"/>
      <c r="D4" s="103"/>
      <c r="E4" s="103"/>
      <c r="F4" s="103"/>
      <c r="G4" s="103"/>
      <c r="H4" s="103"/>
      <c r="I4" s="6"/>
      <c r="J4" s="6"/>
      <c r="K4" s="6"/>
      <c r="L4" s="6"/>
      <c r="M4" s="6"/>
      <c r="N4" s="6"/>
      <c r="O4" s="6"/>
      <c r="P4" s="6"/>
    </row>
    <row r="5" spans="1:16" ht="15">
      <c r="A5" s="102"/>
      <c r="B5" s="102"/>
      <c r="C5" s="102"/>
      <c r="D5" s="102"/>
      <c r="E5" s="102"/>
      <c r="F5" s="102"/>
      <c r="G5" s="102"/>
      <c r="H5" s="102"/>
      <c r="J5" s="6"/>
      <c r="K5" s="6"/>
      <c r="L5" s="6"/>
      <c r="M5" s="6"/>
      <c r="N5" s="6"/>
      <c r="O5" s="6"/>
      <c r="P5" s="6"/>
    </row>
    <row r="6" spans="1:16" ht="15" customHeight="1">
      <c r="A6" s="102"/>
      <c r="B6" s="102"/>
      <c r="C6" s="102"/>
      <c r="D6" s="102"/>
      <c r="E6" s="102"/>
      <c r="F6" s="102"/>
      <c r="G6" s="102"/>
      <c r="H6" s="102"/>
      <c r="J6" s="4"/>
      <c r="K6" s="1"/>
      <c r="L6" s="1"/>
      <c r="M6" s="1"/>
      <c r="N6" s="1"/>
      <c r="O6" s="1"/>
      <c r="P6" s="1"/>
    </row>
    <row r="7" spans="6:48" ht="15.75" customHeight="1" thickBot="1">
      <c r="F7" s="89" t="s">
        <v>14</v>
      </c>
      <c r="G7" s="89"/>
      <c r="H7" s="89"/>
      <c r="I7" s="89"/>
      <c r="J7" s="89"/>
      <c r="K7" s="89"/>
      <c r="L7" s="89"/>
      <c r="M7" s="89"/>
      <c r="N7" s="89"/>
      <c r="O7" s="89"/>
      <c r="P7" s="89"/>
      <c r="Z7" s="89" t="s">
        <v>58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V7" t="s">
        <v>59</v>
      </c>
    </row>
    <row r="8" spans="3:59" ht="15.75" customHeight="1">
      <c r="C8" s="90"/>
      <c r="D8" s="91"/>
      <c r="E8" s="91"/>
      <c r="F8" s="91"/>
      <c r="G8" s="104">
        <v>15</v>
      </c>
      <c r="H8" s="104"/>
      <c r="I8" s="11" t="s">
        <v>18</v>
      </c>
      <c r="J8" s="94" t="s">
        <v>56</v>
      </c>
      <c r="K8" s="94"/>
      <c r="L8" s="94"/>
      <c r="M8" s="94"/>
      <c r="N8" s="94"/>
      <c r="O8" s="94"/>
      <c r="P8" s="94"/>
      <c r="Q8" s="94"/>
      <c r="R8" s="95"/>
      <c r="W8" s="90"/>
      <c r="X8" s="91"/>
      <c r="Y8" s="91"/>
      <c r="Z8" s="91"/>
      <c r="AA8" s="96"/>
      <c r="AB8" s="96"/>
      <c r="AC8" s="11" t="s">
        <v>18</v>
      </c>
      <c r="AD8" s="94" t="s">
        <v>56</v>
      </c>
      <c r="AE8" s="94"/>
      <c r="AF8" s="94"/>
      <c r="AG8" s="94"/>
      <c r="AH8" s="94"/>
      <c r="AI8" s="94"/>
      <c r="AJ8" s="94"/>
      <c r="AK8" s="94"/>
      <c r="AL8" s="95"/>
      <c r="AR8" s="90"/>
      <c r="AS8" s="91"/>
      <c r="AT8" s="91"/>
      <c r="AU8" s="91"/>
      <c r="AV8" s="96"/>
      <c r="AW8" s="96"/>
      <c r="AX8" s="11" t="s">
        <v>18</v>
      </c>
      <c r="AY8" s="94" t="s">
        <v>56</v>
      </c>
      <c r="AZ8" s="94"/>
      <c r="BA8" s="94"/>
      <c r="BB8" s="94"/>
      <c r="BC8" s="94"/>
      <c r="BD8" s="94"/>
      <c r="BE8" s="94"/>
      <c r="BF8" s="94"/>
      <c r="BG8" s="95"/>
    </row>
    <row r="9" spans="3:59" ht="17.25" customHeight="1">
      <c r="C9" s="30" t="s">
        <v>55</v>
      </c>
      <c r="D9" s="12"/>
      <c r="E9" s="12"/>
      <c r="F9" s="12"/>
      <c r="G9" s="12"/>
      <c r="H9" s="12"/>
      <c r="I9" s="85" t="s">
        <v>15</v>
      </c>
      <c r="J9" s="85"/>
      <c r="K9" s="85"/>
      <c r="L9" s="85"/>
      <c r="M9" s="85"/>
      <c r="N9" s="85"/>
      <c r="O9" s="86"/>
      <c r="P9" s="97" t="s">
        <v>16</v>
      </c>
      <c r="Q9" s="98"/>
      <c r="R9" s="99"/>
      <c r="W9" s="30" t="s">
        <v>55</v>
      </c>
      <c r="X9" s="12"/>
      <c r="Y9" s="12"/>
      <c r="Z9" s="12"/>
      <c r="AA9" s="12"/>
      <c r="AB9" s="12"/>
      <c r="AC9" s="85" t="s">
        <v>15</v>
      </c>
      <c r="AD9" s="85"/>
      <c r="AE9" s="85"/>
      <c r="AF9" s="85"/>
      <c r="AG9" s="85"/>
      <c r="AH9" s="85"/>
      <c r="AI9" s="86"/>
      <c r="AJ9" s="97" t="s">
        <v>16</v>
      </c>
      <c r="AK9" s="98"/>
      <c r="AL9" s="99"/>
      <c r="AR9" s="30" t="s">
        <v>55</v>
      </c>
      <c r="AS9" s="12"/>
      <c r="AT9" s="12"/>
      <c r="AU9" s="12"/>
      <c r="AV9" s="12"/>
      <c r="AW9" s="12"/>
      <c r="AX9" s="85" t="s">
        <v>15</v>
      </c>
      <c r="AY9" s="85"/>
      <c r="AZ9" s="85"/>
      <c r="BA9" s="85"/>
      <c r="BB9" s="85"/>
      <c r="BC9" s="85"/>
      <c r="BD9" s="86"/>
      <c r="BE9" s="97" t="s">
        <v>16</v>
      </c>
      <c r="BF9" s="98"/>
      <c r="BG9" s="99"/>
    </row>
    <row r="10" spans="1:59" ht="15.75" customHeight="1">
      <c r="A10" s="9"/>
      <c r="C10" s="100" t="s">
        <v>12</v>
      </c>
      <c r="D10" s="101"/>
      <c r="E10" s="101"/>
      <c r="F10" s="101"/>
      <c r="G10" s="101"/>
      <c r="H10" s="101"/>
      <c r="I10" s="92">
        <f>I11*4+I12*4+I13*9</f>
        <v>44.849999999999994</v>
      </c>
      <c r="J10" s="93"/>
      <c r="K10" s="13" t="s">
        <v>17</v>
      </c>
      <c r="L10" s="14"/>
      <c r="M10" s="93">
        <f>I10*4.18</f>
        <v>187.47299999999996</v>
      </c>
      <c r="N10" s="93"/>
      <c r="O10" s="15" t="s">
        <v>19</v>
      </c>
      <c r="P10" s="87">
        <f>I10*100/2000</f>
        <v>2.2424999999999997</v>
      </c>
      <c r="Q10" s="88"/>
      <c r="R10" s="16" t="s">
        <v>21</v>
      </c>
      <c r="W10" s="100" t="s">
        <v>12</v>
      </c>
      <c r="X10" s="101"/>
      <c r="Y10" s="101"/>
      <c r="Z10" s="101"/>
      <c r="AA10" s="101"/>
      <c r="AB10" s="101"/>
      <c r="AC10" s="92">
        <f>AC11*4+AC12*4+AC13*9</f>
        <v>44.849999999999994</v>
      </c>
      <c r="AD10" s="93"/>
      <c r="AE10" s="13" t="s">
        <v>17</v>
      </c>
      <c r="AF10" s="14"/>
      <c r="AG10" s="93">
        <f>AC10*4.18</f>
        <v>187.47299999999996</v>
      </c>
      <c r="AH10" s="93"/>
      <c r="AI10" s="15" t="s">
        <v>19</v>
      </c>
      <c r="AJ10" s="87">
        <f>AC10*100/2000</f>
        <v>2.2424999999999997</v>
      </c>
      <c r="AK10" s="88"/>
      <c r="AL10" s="16" t="s">
        <v>21</v>
      </c>
      <c r="AR10" s="100" t="s">
        <v>12</v>
      </c>
      <c r="AS10" s="101"/>
      <c r="AT10" s="101"/>
      <c r="AU10" s="101"/>
      <c r="AV10" s="101"/>
      <c r="AW10" s="101"/>
      <c r="AX10" s="92">
        <f>AX11*4+AX12*4+AX13*9</f>
        <v>44.849999999999994</v>
      </c>
      <c r="AY10" s="93"/>
      <c r="AZ10" s="13" t="s">
        <v>17</v>
      </c>
      <c r="BA10" s="14"/>
      <c r="BB10" s="93">
        <f>AX10*4.18</f>
        <v>187.47299999999996</v>
      </c>
      <c r="BC10" s="93"/>
      <c r="BD10" s="15" t="s">
        <v>19</v>
      </c>
      <c r="BE10" s="87">
        <f>AX10*100/2000</f>
        <v>2.2424999999999997</v>
      </c>
      <c r="BF10" s="88"/>
      <c r="BG10" s="16" t="s">
        <v>21</v>
      </c>
    </row>
    <row r="11" spans="1:59" ht="15.75" customHeight="1">
      <c r="A11" s="9"/>
      <c r="B11" s="5"/>
      <c r="C11" s="45" t="s">
        <v>5</v>
      </c>
      <c r="D11" s="46"/>
      <c r="E11" s="46"/>
      <c r="F11" s="46"/>
      <c r="G11" s="46"/>
      <c r="H11" s="46"/>
      <c r="I11" s="87">
        <f>Datos!$K9*Resultados!$G$8/100</f>
        <v>0.3</v>
      </c>
      <c r="J11" s="88"/>
      <c r="K11" s="88"/>
      <c r="L11" s="88"/>
      <c r="M11" s="76" t="s">
        <v>18</v>
      </c>
      <c r="N11" s="76"/>
      <c r="O11" s="77"/>
      <c r="P11" s="87">
        <f>I11*100/300</f>
        <v>0.1</v>
      </c>
      <c r="Q11" s="88"/>
      <c r="R11" s="17" t="s">
        <v>21</v>
      </c>
      <c r="W11" s="45" t="s">
        <v>5</v>
      </c>
      <c r="X11" s="46"/>
      <c r="Y11" s="46"/>
      <c r="Z11" s="46"/>
      <c r="AA11" s="46"/>
      <c r="AB11" s="46"/>
      <c r="AC11" s="81">
        <f>Datos!$K9*$G$8/100</f>
        <v>0.3</v>
      </c>
      <c r="AD11" s="82"/>
      <c r="AE11" s="82"/>
      <c r="AF11" s="82"/>
      <c r="AG11" s="76" t="s">
        <v>18</v>
      </c>
      <c r="AH11" s="76"/>
      <c r="AI11" s="77"/>
      <c r="AJ11" s="87">
        <f>AC11*100/300</f>
        <v>0.1</v>
      </c>
      <c r="AK11" s="88"/>
      <c r="AL11" s="17" t="s">
        <v>21</v>
      </c>
      <c r="AR11" s="45" t="s">
        <v>5</v>
      </c>
      <c r="AS11" s="46"/>
      <c r="AT11" s="46"/>
      <c r="AU11" s="46"/>
      <c r="AV11" s="46"/>
      <c r="AW11" s="46"/>
      <c r="AX11" s="81">
        <f>Datos!$K9*$G$8/100</f>
        <v>0.3</v>
      </c>
      <c r="AY11" s="82"/>
      <c r="AZ11" s="82"/>
      <c r="BA11" s="82"/>
      <c r="BB11" s="76" t="s">
        <v>18</v>
      </c>
      <c r="BC11" s="76"/>
      <c r="BD11" s="77"/>
      <c r="BE11" s="87">
        <f>AX11*100/300</f>
        <v>0.1</v>
      </c>
      <c r="BF11" s="88"/>
      <c r="BG11" s="17" t="s">
        <v>21</v>
      </c>
    </row>
    <row r="12" spans="3:59" ht="13.5" customHeight="1">
      <c r="C12" s="45" t="s">
        <v>13</v>
      </c>
      <c r="D12" s="46"/>
      <c r="E12" s="46"/>
      <c r="F12" s="46"/>
      <c r="G12" s="46"/>
      <c r="H12" s="46"/>
      <c r="I12" s="81">
        <f>Datos!$K10*Resultados!$G$8/100</f>
        <v>0.1125</v>
      </c>
      <c r="J12" s="82"/>
      <c r="K12" s="82"/>
      <c r="L12" s="82"/>
      <c r="M12" s="76" t="s">
        <v>18</v>
      </c>
      <c r="N12" s="76"/>
      <c r="O12" s="77"/>
      <c r="P12" s="87">
        <f>I12*100/75</f>
        <v>0.15</v>
      </c>
      <c r="Q12" s="88"/>
      <c r="R12" s="17" t="s">
        <v>21</v>
      </c>
      <c r="W12" s="45" t="s">
        <v>13</v>
      </c>
      <c r="X12" s="46"/>
      <c r="Y12" s="46"/>
      <c r="Z12" s="46"/>
      <c r="AA12" s="46"/>
      <c r="AB12" s="46"/>
      <c r="AC12" s="81">
        <f>Datos!$K10*$G$8/100</f>
        <v>0.1125</v>
      </c>
      <c r="AD12" s="82"/>
      <c r="AE12" s="82"/>
      <c r="AF12" s="82"/>
      <c r="AG12" s="76" t="s">
        <v>18</v>
      </c>
      <c r="AH12" s="76"/>
      <c r="AI12" s="77"/>
      <c r="AJ12" s="87">
        <f>AC12*100/71</f>
        <v>0.15845070422535212</v>
      </c>
      <c r="AK12" s="88"/>
      <c r="AL12" s="17" t="s">
        <v>21</v>
      </c>
      <c r="AR12" s="45" t="s">
        <v>13</v>
      </c>
      <c r="AS12" s="46"/>
      <c r="AT12" s="46"/>
      <c r="AU12" s="46"/>
      <c r="AV12" s="46"/>
      <c r="AW12" s="46"/>
      <c r="AX12" s="81">
        <f>Datos!$K10*$G$8/100</f>
        <v>0.1125</v>
      </c>
      <c r="AY12" s="82"/>
      <c r="AZ12" s="82"/>
      <c r="BA12" s="82"/>
      <c r="BB12" s="76" t="s">
        <v>18</v>
      </c>
      <c r="BC12" s="76"/>
      <c r="BD12" s="77"/>
      <c r="BE12" s="87">
        <f>AX12*100/11</f>
        <v>1.0227272727272727</v>
      </c>
      <c r="BF12" s="88"/>
      <c r="BG12" s="17" t="s">
        <v>21</v>
      </c>
    </row>
    <row r="13" spans="3:59" ht="15" customHeight="1">
      <c r="C13" s="45" t="s">
        <v>7</v>
      </c>
      <c r="D13" s="46"/>
      <c r="E13" s="46"/>
      <c r="F13" s="46"/>
      <c r="G13" s="46"/>
      <c r="H13" s="46"/>
      <c r="I13" s="87">
        <f>Datos!$K11*Resultados!$G$8/100</f>
        <v>4.8</v>
      </c>
      <c r="J13" s="88"/>
      <c r="K13" s="88"/>
      <c r="L13" s="88"/>
      <c r="M13" s="76" t="s">
        <v>18</v>
      </c>
      <c r="N13" s="76"/>
      <c r="O13" s="77"/>
      <c r="P13" s="87">
        <f>I13*100/55</f>
        <v>8.727272727272727</v>
      </c>
      <c r="Q13" s="88"/>
      <c r="R13" s="17" t="s">
        <v>21</v>
      </c>
      <c r="T13">
        <v>0</v>
      </c>
      <c r="W13" s="45" t="s">
        <v>7</v>
      </c>
      <c r="X13" s="46"/>
      <c r="Y13" s="46"/>
      <c r="Z13" s="46"/>
      <c r="AA13" s="46"/>
      <c r="AB13" s="46"/>
      <c r="AC13" s="81">
        <f>Datos!$K11*$G$8/100</f>
        <v>4.8</v>
      </c>
      <c r="AD13" s="82"/>
      <c r="AE13" s="82"/>
      <c r="AF13" s="82"/>
      <c r="AG13" s="76" t="s">
        <v>18</v>
      </c>
      <c r="AH13" s="76"/>
      <c r="AI13" s="77"/>
      <c r="AJ13" s="87">
        <f>AC13*100/55</f>
        <v>8.727272727272727</v>
      </c>
      <c r="AK13" s="88"/>
      <c r="AL13" s="17" t="s">
        <v>21</v>
      </c>
      <c r="AR13" s="45" t="s">
        <v>7</v>
      </c>
      <c r="AS13" s="46"/>
      <c r="AT13" s="46"/>
      <c r="AU13" s="46"/>
      <c r="AV13" s="46"/>
      <c r="AW13" s="46"/>
      <c r="AX13" s="81">
        <f>Datos!$K11*$G$8/100</f>
        <v>4.8</v>
      </c>
      <c r="AY13" s="82"/>
      <c r="AZ13" s="82"/>
      <c r="BA13" s="82"/>
      <c r="BB13" s="76" t="s">
        <v>18</v>
      </c>
      <c r="BC13" s="76"/>
      <c r="BD13" s="77"/>
      <c r="BE13" s="87">
        <f>AX13*100/55</f>
        <v>8.727272727272727</v>
      </c>
      <c r="BF13" s="88"/>
      <c r="BG13" s="17" t="s">
        <v>21</v>
      </c>
    </row>
    <row r="14" spans="1:59" ht="15" customHeight="1">
      <c r="A14" s="8"/>
      <c r="C14" s="45" t="s">
        <v>8</v>
      </c>
      <c r="D14" s="46"/>
      <c r="E14" s="46"/>
      <c r="F14" s="46"/>
      <c r="G14" s="46"/>
      <c r="H14" s="46"/>
      <c r="I14" s="81">
        <f>Datos!$K12*Resultados!$G$8/100</f>
        <v>3</v>
      </c>
      <c r="J14" s="82"/>
      <c r="K14" s="82"/>
      <c r="L14" s="82"/>
      <c r="M14" s="76" t="s">
        <v>18</v>
      </c>
      <c r="N14" s="76"/>
      <c r="O14" s="77"/>
      <c r="P14" s="87">
        <f>I14*100/22</f>
        <v>13.636363636363637</v>
      </c>
      <c r="Q14" s="88"/>
      <c r="R14" s="17" t="s">
        <v>21</v>
      </c>
      <c r="W14" s="45" t="s">
        <v>8</v>
      </c>
      <c r="X14" s="46"/>
      <c r="Y14" s="46"/>
      <c r="Z14" s="46"/>
      <c r="AA14" s="46"/>
      <c r="AB14" s="46"/>
      <c r="AC14" s="81">
        <f>Datos!$K12*$G$8/100</f>
        <v>3</v>
      </c>
      <c r="AD14" s="82"/>
      <c r="AE14" s="82"/>
      <c r="AF14" s="82"/>
      <c r="AG14" s="76" t="s">
        <v>18</v>
      </c>
      <c r="AH14" s="76"/>
      <c r="AI14" s="77"/>
      <c r="AJ14" s="87">
        <f>AC14*100/22</f>
        <v>13.636363636363637</v>
      </c>
      <c r="AK14" s="88"/>
      <c r="AL14" s="17" t="s">
        <v>21</v>
      </c>
      <c r="AR14" s="45" t="s">
        <v>8</v>
      </c>
      <c r="AS14" s="46"/>
      <c r="AT14" s="46"/>
      <c r="AU14" s="46"/>
      <c r="AV14" s="46"/>
      <c r="AW14" s="46"/>
      <c r="AX14" s="81">
        <f>Datos!$K12*$G$8/100</f>
        <v>3</v>
      </c>
      <c r="AY14" s="82"/>
      <c r="AZ14" s="82"/>
      <c r="BA14" s="82"/>
      <c r="BB14" s="76" t="s">
        <v>18</v>
      </c>
      <c r="BC14" s="76"/>
      <c r="BD14" s="77"/>
      <c r="BE14" s="87">
        <f>AX14*100/22</f>
        <v>13.636363636363637</v>
      </c>
      <c r="BF14" s="88"/>
      <c r="BG14" s="17" t="s">
        <v>21</v>
      </c>
    </row>
    <row r="15" spans="1:59" ht="15" customHeight="1">
      <c r="A15" s="8"/>
      <c r="B15" s="3"/>
      <c r="C15" s="45" t="s">
        <v>9</v>
      </c>
      <c r="D15" s="46"/>
      <c r="E15" s="46"/>
      <c r="F15" s="46"/>
      <c r="G15" s="46"/>
      <c r="H15" s="46"/>
      <c r="I15" s="81">
        <f>Datos!$K13*Resultados!$G$8/100</f>
        <v>0</v>
      </c>
      <c r="J15" s="82"/>
      <c r="K15" s="82"/>
      <c r="L15" s="82"/>
      <c r="M15" s="76" t="s">
        <v>18</v>
      </c>
      <c r="N15" s="76"/>
      <c r="O15" s="77"/>
      <c r="P15" s="78" t="s">
        <v>22</v>
      </c>
      <c r="Q15" s="79"/>
      <c r="R15" s="80"/>
      <c r="W15" s="45" t="s">
        <v>9</v>
      </c>
      <c r="X15" s="46"/>
      <c r="Y15" s="46"/>
      <c r="Z15" s="46"/>
      <c r="AA15" s="46"/>
      <c r="AB15" s="46"/>
      <c r="AC15" s="81">
        <f>Datos!$K13*$G$8/100</f>
        <v>0</v>
      </c>
      <c r="AD15" s="82"/>
      <c r="AE15" s="82"/>
      <c r="AF15" s="82"/>
      <c r="AG15" s="76" t="s">
        <v>18</v>
      </c>
      <c r="AH15" s="76"/>
      <c r="AI15" s="77"/>
      <c r="AJ15" s="78" t="s">
        <v>22</v>
      </c>
      <c r="AK15" s="79"/>
      <c r="AL15" s="80"/>
      <c r="AR15" s="45" t="s">
        <v>9</v>
      </c>
      <c r="AS15" s="46"/>
      <c r="AT15" s="46"/>
      <c r="AU15" s="46"/>
      <c r="AV15" s="46"/>
      <c r="AW15" s="46"/>
      <c r="AX15" s="81">
        <f>Datos!$K13*$G$8/100</f>
        <v>0</v>
      </c>
      <c r="AY15" s="82"/>
      <c r="AZ15" s="82"/>
      <c r="BA15" s="82"/>
      <c r="BB15" s="76" t="s">
        <v>18</v>
      </c>
      <c r="BC15" s="76"/>
      <c r="BD15" s="77"/>
      <c r="BE15" s="78" t="s">
        <v>22</v>
      </c>
      <c r="BF15" s="79"/>
      <c r="BG15" s="80"/>
    </row>
    <row r="16" spans="1:59" ht="15" customHeight="1">
      <c r="A16" s="8"/>
      <c r="C16" s="45" t="s">
        <v>10</v>
      </c>
      <c r="D16" s="46"/>
      <c r="E16" s="46"/>
      <c r="F16" s="46"/>
      <c r="G16" s="46"/>
      <c r="H16" s="46"/>
      <c r="I16" s="87">
        <f>Datos!$K14*Resultados!$G$8/100</f>
        <v>0</v>
      </c>
      <c r="J16" s="88"/>
      <c r="K16" s="88"/>
      <c r="L16" s="88"/>
      <c r="M16" s="76" t="s">
        <v>18</v>
      </c>
      <c r="N16" s="76"/>
      <c r="O16" s="77"/>
      <c r="P16" s="87">
        <f>I16*100/25</f>
        <v>0</v>
      </c>
      <c r="Q16" s="88"/>
      <c r="R16" s="17" t="s">
        <v>21</v>
      </c>
      <c r="W16" s="45" t="s">
        <v>10</v>
      </c>
      <c r="X16" s="46"/>
      <c r="Y16" s="46"/>
      <c r="Z16" s="46"/>
      <c r="AA16" s="46"/>
      <c r="AB16" s="46"/>
      <c r="AC16" s="81">
        <f>Datos!$K14*$G$8/100</f>
        <v>0</v>
      </c>
      <c r="AD16" s="82"/>
      <c r="AE16" s="82"/>
      <c r="AF16" s="82"/>
      <c r="AG16" s="76" t="s">
        <v>18</v>
      </c>
      <c r="AH16" s="76"/>
      <c r="AI16" s="77"/>
      <c r="AJ16" s="87">
        <f>AC16*100/25</f>
        <v>0</v>
      </c>
      <c r="AK16" s="88"/>
      <c r="AL16" s="17" t="s">
        <v>21</v>
      </c>
      <c r="AR16" s="45" t="s">
        <v>10</v>
      </c>
      <c r="AS16" s="46"/>
      <c r="AT16" s="46"/>
      <c r="AU16" s="46"/>
      <c r="AV16" s="46"/>
      <c r="AW16" s="46"/>
      <c r="AX16" s="81">
        <f>Datos!$K14*$G$8/100</f>
        <v>0</v>
      </c>
      <c r="AY16" s="82"/>
      <c r="AZ16" s="82"/>
      <c r="BA16" s="82"/>
      <c r="BB16" s="76" t="s">
        <v>18</v>
      </c>
      <c r="BC16" s="76"/>
      <c r="BD16" s="77"/>
      <c r="BE16" s="87">
        <f>AX16*100/25</f>
        <v>0</v>
      </c>
      <c r="BF16" s="88"/>
      <c r="BG16" s="17" t="s">
        <v>21</v>
      </c>
    </row>
    <row r="17" spans="3:59" ht="15" customHeight="1" thickBot="1">
      <c r="C17" s="58" t="s">
        <v>11</v>
      </c>
      <c r="D17" s="59"/>
      <c r="E17" s="59"/>
      <c r="F17" s="59"/>
      <c r="G17" s="59"/>
      <c r="H17" s="59"/>
      <c r="I17" s="74">
        <f>Datos!$K15*Resultados!$G$8/100</f>
        <v>9.15</v>
      </c>
      <c r="J17" s="75"/>
      <c r="K17" s="75"/>
      <c r="L17" s="75"/>
      <c r="M17" s="83" t="s">
        <v>20</v>
      </c>
      <c r="N17" s="83"/>
      <c r="O17" s="84"/>
      <c r="P17" s="74">
        <f>I17*100/2400</f>
        <v>0.38125</v>
      </c>
      <c r="Q17" s="75"/>
      <c r="R17" s="18" t="s">
        <v>21</v>
      </c>
      <c r="W17" s="58" t="s">
        <v>11</v>
      </c>
      <c r="X17" s="59"/>
      <c r="Y17" s="59"/>
      <c r="Z17" s="59"/>
      <c r="AA17" s="59"/>
      <c r="AB17" s="59"/>
      <c r="AC17" s="81">
        <f>Datos!$K15*$G$8/100</f>
        <v>9.15</v>
      </c>
      <c r="AD17" s="82"/>
      <c r="AE17" s="82"/>
      <c r="AF17" s="82"/>
      <c r="AG17" s="83" t="s">
        <v>20</v>
      </c>
      <c r="AH17" s="83"/>
      <c r="AI17" s="84"/>
      <c r="AJ17" s="74">
        <f>AC17*100/2400</f>
        <v>0.38125</v>
      </c>
      <c r="AK17" s="75"/>
      <c r="AL17" s="18" t="s">
        <v>21</v>
      </c>
      <c r="AR17" s="58" t="s">
        <v>11</v>
      </c>
      <c r="AS17" s="59"/>
      <c r="AT17" s="59"/>
      <c r="AU17" s="59"/>
      <c r="AV17" s="59"/>
      <c r="AW17" s="59"/>
      <c r="AX17" s="81">
        <f>Datos!$K15*$G$8/100</f>
        <v>9.15</v>
      </c>
      <c r="AY17" s="82"/>
      <c r="AZ17" s="82"/>
      <c r="BA17" s="82"/>
      <c r="BB17" s="83" t="s">
        <v>20</v>
      </c>
      <c r="BC17" s="83"/>
      <c r="BD17" s="84"/>
      <c r="BE17" s="74">
        <f>AX17*100/2400</f>
        <v>0.38125</v>
      </c>
      <c r="BF17" s="75"/>
      <c r="BG17" s="18" t="s">
        <v>21</v>
      </c>
    </row>
    <row r="18" spans="3:61" ht="15" customHeight="1">
      <c r="C18" s="23"/>
      <c r="D18" s="23"/>
      <c r="E18" s="23"/>
      <c r="F18" s="23"/>
      <c r="G18" s="23"/>
      <c r="H18" s="24"/>
      <c r="I18" s="25"/>
      <c r="J18" s="26"/>
      <c r="K18" s="26"/>
      <c r="L18" s="26"/>
      <c r="M18" s="27"/>
      <c r="N18" s="27"/>
      <c r="O18" s="28"/>
      <c r="P18" s="25"/>
      <c r="Q18" s="26"/>
      <c r="R18" s="29"/>
      <c r="S18" s="70" t="s">
        <v>49</v>
      </c>
      <c r="T18" s="71"/>
      <c r="W18" s="23"/>
      <c r="X18" s="23"/>
      <c r="Y18" s="23"/>
      <c r="Z18" s="23"/>
      <c r="AA18" s="23"/>
      <c r="AB18" s="24"/>
      <c r="AC18" s="25"/>
      <c r="AD18" s="26"/>
      <c r="AE18" s="26"/>
      <c r="AF18" s="26"/>
      <c r="AG18" s="27"/>
      <c r="AH18" s="27"/>
      <c r="AI18" s="28"/>
      <c r="AJ18" s="25"/>
      <c r="AK18" s="26"/>
      <c r="AL18" s="29"/>
      <c r="AM18" s="70" t="s">
        <v>49</v>
      </c>
      <c r="AN18" s="71"/>
      <c r="AR18" s="23"/>
      <c r="AS18" s="23"/>
      <c r="AT18" s="23"/>
      <c r="AU18" s="23"/>
      <c r="AV18" s="23"/>
      <c r="AW18" s="24"/>
      <c r="AX18" s="25"/>
      <c r="AY18" s="26"/>
      <c r="AZ18" s="26"/>
      <c r="BA18" s="26"/>
      <c r="BB18" s="27"/>
      <c r="BC18" s="27"/>
      <c r="BD18" s="28"/>
      <c r="BE18" s="25"/>
      <c r="BF18" s="26"/>
      <c r="BG18" s="29"/>
      <c r="BH18" s="70" t="s">
        <v>49</v>
      </c>
      <c r="BI18" s="71"/>
    </row>
    <row r="19" spans="3:61" ht="15" customHeight="1">
      <c r="C19" s="61" t="s">
        <v>23</v>
      </c>
      <c r="D19" s="32"/>
      <c r="E19" s="32"/>
      <c r="F19" s="32"/>
      <c r="G19" s="32"/>
      <c r="H19" s="33"/>
      <c r="I19" s="66">
        <f>Datos!$K16*Resultados!$G$8/100</f>
        <v>0.45</v>
      </c>
      <c r="J19" s="67"/>
      <c r="K19" s="67"/>
      <c r="L19" s="67"/>
      <c r="M19" s="68" t="s">
        <v>45</v>
      </c>
      <c r="N19" s="68"/>
      <c r="O19" s="69"/>
      <c r="P19" s="64">
        <f>I19*100/600</f>
        <v>0.075</v>
      </c>
      <c r="Q19" s="65"/>
      <c r="R19" s="7" t="s">
        <v>21</v>
      </c>
      <c r="S19" s="10">
        <f>$I$19*100/2500</f>
        <v>0.018</v>
      </c>
      <c r="T19" s="19" t="s">
        <v>21</v>
      </c>
      <c r="W19" s="61" t="s">
        <v>23</v>
      </c>
      <c r="X19" s="32"/>
      <c r="Y19" s="32"/>
      <c r="Z19" s="32"/>
      <c r="AA19" s="32"/>
      <c r="AB19" s="33"/>
      <c r="AC19" s="66">
        <f>Datos!$K16*$G$8/100</f>
        <v>0.45</v>
      </c>
      <c r="AD19" s="67"/>
      <c r="AE19" s="67"/>
      <c r="AF19" s="67"/>
      <c r="AG19" s="68" t="s">
        <v>45</v>
      </c>
      <c r="AH19" s="68"/>
      <c r="AI19" s="69"/>
      <c r="AJ19" s="64">
        <f>AC19*100/850</f>
        <v>0.052941176470588235</v>
      </c>
      <c r="AK19" s="65"/>
      <c r="AL19" s="7" t="s">
        <v>21</v>
      </c>
      <c r="AM19" s="10">
        <f>$I$19*100/5000</f>
        <v>0.009</v>
      </c>
      <c r="AN19" s="19" t="s">
        <v>21</v>
      </c>
      <c r="AR19" s="61" t="s">
        <v>23</v>
      </c>
      <c r="AS19" s="32"/>
      <c r="AT19" s="32"/>
      <c r="AU19" s="32"/>
      <c r="AV19" s="32"/>
      <c r="AW19" s="33"/>
      <c r="AX19" s="66">
        <f>Datos!$K16*$G$8/100</f>
        <v>0.45</v>
      </c>
      <c r="AY19" s="67"/>
      <c r="AZ19" s="67"/>
      <c r="BA19" s="67"/>
      <c r="BB19" s="68" t="s">
        <v>45</v>
      </c>
      <c r="BC19" s="68"/>
      <c r="BD19" s="69"/>
      <c r="BE19" s="64">
        <f>AX19*100/400</f>
        <v>0.1125</v>
      </c>
      <c r="BF19" s="65"/>
      <c r="BG19" s="7" t="s">
        <v>21</v>
      </c>
      <c r="BH19" s="10">
        <f>$I$19*100/2500</f>
        <v>0.018</v>
      </c>
      <c r="BI19" s="19" t="s">
        <v>21</v>
      </c>
    </row>
    <row r="20" spans="1:61" ht="15">
      <c r="A20" s="1"/>
      <c r="B20" s="1"/>
      <c r="C20" s="61" t="s">
        <v>24</v>
      </c>
      <c r="D20" s="32"/>
      <c r="E20" s="32"/>
      <c r="F20" s="32"/>
      <c r="G20" s="32"/>
      <c r="H20" s="33"/>
      <c r="I20" s="66">
        <f>Datos!$K17*Resultados!$G$8/100</f>
        <v>0.9</v>
      </c>
      <c r="J20" s="67"/>
      <c r="K20" s="67"/>
      <c r="L20" s="67"/>
      <c r="M20" s="68" t="s">
        <v>45</v>
      </c>
      <c r="N20" s="68"/>
      <c r="O20" s="69"/>
      <c r="P20" s="64">
        <f>I20*100/5</f>
        <v>18</v>
      </c>
      <c r="Q20" s="65"/>
      <c r="R20" s="7" t="s">
        <v>21</v>
      </c>
      <c r="S20" s="21">
        <f>I20*100/400</f>
        <v>0.225</v>
      </c>
      <c r="T20" s="19" t="s">
        <v>21</v>
      </c>
      <c r="W20" s="61" t="s">
        <v>24</v>
      </c>
      <c r="X20" s="32"/>
      <c r="Y20" s="32"/>
      <c r="Z20" s="32"/>
      <c r="AA20" s="32"/>
      <c r="AB20" s="33"/>
      <c r="AC20" s="66">
        <f>Datos!$K17*$G$8/100</f>
        <v>0.9</v>
      </c>
      <c r="AD20" s="67"/>
      <c r="AE20" s="67"/>
      <c r="AF20" s="67"/>
      <c r="AG20" s="68" t="s">
        <v>45</v>
      </c>
      <c r="AH20" s="68"/>
      <c r="AI20" s="69"/>
      <c r="AJ20" s="64">
        <f>AC20*100/5</f>
        <v>18</v>
      </c>
      <c r="AK20" s="65"/>
      <c r="AL20" s="7" t="s">
        <v>21</v>
      </c>
      <c r="AM20" s="21">
        <f>AC20*100/400</f>
        <v>0.225</v>
      </c>
      <c r="AN20" s="19" t="s">
        <v>21</v>
      </c>
      <c r="AR20" s="61" t="s">
        <v>24</v>
      </c>
      <c r="AS20" s="32"/>
      <c r="AT20" s="32"/>
      <c r="AU20" s="32"/>
      <c r="AV20" s="32"/>
      <c r="AW20" s="33"/>
      <c r="AX20" s="66">
        <f>Datos!$K17*$G$8/100</f>
        <v>0.9</v>
      </c>
      <c r="AY20" s="67"/>
      <c r="AZ20" s="67"/>
      <c r="BA20" s="67"/>
      <c r="BB20" s="68" t="s">
        <v>45</v>
      </c>
      <c r="BC20" s="68"/>
      <c r="BD20" s="69"/>
      <c r="BE20" s="64">
        <f>AX20*100/5</f>
        <v>18</v>
      </c>
      <c r="BF20" s="65"/>
      <c r="BG20" s="7" t="s">
        <v>21</v>
      </c>
      <c r="BH20" s="21">
        <f>AX20*100/100</f>
        <v>0.9</v>
      </c>
      <c r="BI20" s="19" t="s">
        <v>21</v>
      </c>
    </row>
    <row r="21" spans="1:60" ht="15">
      <c r="A21" s="1"/>
      <c r="B21" s="1"/>
      <c r="C21" s="61" t="s">
        <v>25</v>
      </c>
      <c r="D21" s="32"/>
      <c r="E21" s="32"/>
      <c r="F21" s="32"/>
      <c r="G21" s="32"/>
      <c r="H21" s="33"/>
      <c r="I21" s="66">
        <f>Datos!$K18*Resultados!$G$8/100</f>
        <v>0</v>
      </c>
      <c r="J21" s="67"/>
      <c r="K21" s="67"/>
      <c r="L21" s="67"/>
      <c r="M21" s="68" t="s">
        <v>20</v>
      </c>
      <c r="N21" s="68"/>
      <c r="O21" s="69"/>
      <c r="P21" s="64">
        <f>I21*100/45</f>
        <v>0</v>
      </c>
      <c r="Q21" s="65"/>
      <c r="R21" s="7" t="s">
        <v>21</v>
      </c>
      <c r="S21" s="22"/>
      <c r="W21" s="61" t="s">
        <v>25</v>
      </c>
      <c r="X21" s="32"/>
      <c r="Y21" s="32"/>
      <c r="Z21" s="32"/>
      <c r="AA21" s="32"/>
      <c r="AB21" s="33"/>
      <c r="AC21" s="66">
        <f>Datos!$K18*$G$8/100</f>
        <v>0</v>
      </c>
      <c r="AD21" s="67"/>
      <c r="AE21" s="67"/>
      <c r="AF21" s="67"/>
      <c r="AG21" s="68" t="s">
        <v>20</v>
      </c>
      <c r="AH21" s="68"/>
      <c r="AI21" s="69"/>
      <c r="AJ21" s="64">
        <f>AC21*100/70</f>
        <v>0</v>
      </c>
      <c r="AK21" s="65"/>
      <c r="AL21" s="7" t="s">
        <v>21</v>
      </c>
      <c r="AM21" s="22"/>
      <c r="AR21" s="61" t="s">
        <v>25</v>
      </c>
      <c r="AS21" s="32"/>
      <c r="AT21" s="32"/>
      <c r="AU21" s="32"/>
      <c r="AV21" s="32"/>
      <c r="AW21" s="33"/>
      <c r="AX21" s="66">
        <f>Datos!$K18*$G$8/100</f>
        <v>0</v>
      </c>
      <c r="AY21" s="67"/>
      <c r="AZ21" s="67"/>
      <c r="BA21" s="67"/>
      <c r="BB21" s="68" t="s">
        <v>20</v>
      </c>
      <c r="BC21" s="68"/>
      <c r="BD21" s="69"/>
      <c r="BE21" s="64">
        <f>AX21*100/30</f>
        <v>0</v>
      </c>
      <c r="BF21" s="65"/>
      <c r="BG21" s="7" t="s">
        <v>21</v>
      </c>
      <c r="BH21" s="22"/>
    </row>
    <row r="22" spans="1:61" ht="15">
      <c r="A22" s="1"/>
      <c r="B22" s="1"/>
      <c r="C22" s="61" t="s">
        <v>47</v>
      </c>
      <c r="D22" s="32"/>
      <c r="E22" s="32"/>
      <c r="F22" s="32"/>
      <c r="G22" s="32"/>
      <c r="H22" s="33"/>
      <c r="I22" s="66">
        <f>Datos!$K19*Resultados!$G$8/100</f>
        <v>0</v>
      </c>
      <c r="J22" s="67"/>
      <c r="K22" s="67"/>
      <c r="L22" s="67"/>
      <c r="M22" s="68" t="s">
        <v>20</v>
      </c>
      <c r="N22" s="68"/>
      <c r="O22" s="69"/>
      <c r="P22" s="64">
        <f>I22*100/10</f>
        <v>0</v>
      </c>
      <c r="Q22" s="65"/>
      <c r="R22" s="7" t="s">
        <v>21</v>
      </c>
      <c r="S22" s="21">
        <f>I22*100/30</f>
        <v>0</v>
      </c>
      <c r="T22" s="20" t="s">
        <v>21</v>
      </c>
      <c r="W22" s="61" t="s">
        <v>47</v>
      </c>
      <c r="X22" s="32"/>
      <c r="Y22" s="32"/>
      <c r="Z22" s="32"/>
      <c r="AA22" s="32"/>
      <c r="AB22" s="33"/>
      <c r="AC22" s="66">
        <f>Datos!$K19*$G$8/100</f>
        <v>0</v>
      </c>
      <c r="AD22" s="67"/>
      <c r="AE22" s="67"/>
      <c r="AF22" s="67"/>
      <c r="AG22" s="68" t="s">
        <v>20</v>
      </c>
      <c r="AH22" s="68"/>
      <c r="AI22" s="69"/>
      <c r="AJ22" s="64">
        <f>AC22*100/7.5</f>
        <v>0</v>
      </c>
      <c r="AK22" s="65"/>
      <c r="AL22" s="7" t="s">
        <v>21</v>
      </c>
      <c r="AM22" s="21">
        <f>AC22*100/30</f>
        <v>0</v>
      </c>
      <c r="AN22" s="20" t="s">
        <v>21</v>
      </c>
      <c r="AR22" s="61" t="s">
        <v>47</v>
      </c>
      <c r="AS22" s="32"/>
      <c r="AT22" s="32"/>
      <c r="AU22" s="32"/>
      <c r="AV22" s="32"/>
      <c r="AW22" s="33"/>
      <c r="AX22" s="66">
        <f>Datos!$K19*$G$8/100</f>
        <v>0</v>
      </c>
      <c r="AY22" s="67"/>
      <c r="AZ22" s="67"/>
      <c r="BA22" s="67"/>
      <c r="BB22" s="68" t="s">
        <v>20</v>
      </c>
      <c r="BC22" s="68"/>
      <c r="BD22" s="69"/>
      <c r="BE22" s="64">
        <f>AX22*100/2.7</f>
        <v>0</v>
      </c>
      <c r="BF22" s="65"/>
      <c r="BG22" s="7" t="s">
        <v>21</v>
      </c>
      <c r="BH22" s="21">
        <f>AX22*100/30</f>
        <v>0</v>
      </c>
      <c r="BI22" s="20" t="s">
        <v>21</v>
      </c>
    </row>
    <row r="23" spans="1:59" ht="15">
      <c r="A23" s="1"/>
      <c r="B23" s="1"/>
      <c r="C23" s="61" t="s">
        <v>48</v>
      </c>
      <c r="D23" s="32"/>
      <c r="E23" s="32"/>
      <c r="F23" s="32"/>
      <c r="G23" s="32"/>
      <c r="H23" s="33"/>
      <c r="I23" s="66">
        <f>Datos!$K20*Resultados!$G$8/100</f>
        <v>0</v>
      </c>
      <c r="J23" s="67"/>
      <c r="K23" s="67"/>
      <c r="L23" s="67"/>
      <c r="M23" s="68" t="s">
        <v>20</v>
      </c>
      <c r="N23" s="68"/>
      <c r="O23" s="69"/>
      <c r="P23" s="64">
        <f>I23*100/1.2</f>
        <v>0</v>
      </c>
      <c r="Q23" s="65"/>
      <c r="R23" s="7" t="s">
        <v>21</v>
      </c>
      <c r="W23" s="61" t="s">
        <v>48</v>
      </c>
      <c r="X23" s="32"/>
      <c r="Y23" s="32"/>
      <c r="Z23" s="32"/>
      <c r="AA23" s="32"/>
      <c r="AB23" s="33"/>
      <c r="AC23" s="66">
        <f>Datos!$K20*$G$8/100</f>
        <v>0</v>
      </c>
      <c r="AD23" s="67"/>
      <c r="AE23" s="67"/>
      <c r="AF23" s="67"/>
      <c r="AG23" s="68" t="s">
        <v>20</v>
      </c>
      <c r="AH23" s="68"/>
      <c r="AI23" s="69"/>
      <c r="AJ23" s="64">
        <f>AC23*100/1.5</f>
        <v>0</v>
      </c>
      <c r="AK23" s="65"/>
      <c r="AL23" s="7" t="s">
        <v>21</v>
      </c>
      <c r="AR23" s="61" t="s">
        <v>48</v>
      </c>
      <c r="AS23" s="32"/>
      <c r="AT23" s="32"/>
      <c r="AU23" s="32"/>
      <c r="AV23" s="32"/>
      <c r="AW23" s="33"/>
      <c r="AX23" s="66">
        <f>Datos!$K20*$G$8/100</f>
        <v>0</v>
      </c>
      <c r="AY23" s="67"/>
      <c r="AZ23" s="67"/>
      <c r="BA23" s="67"/>
      <c r="BB23" s="68" t="s">
        <v>20</v>
      </c>
      <c r="BC23" s="68"/>
      <c r="BD23" s="69"/>
      <c r="BE23" s="64">
        <f>AX23*100/0.3</f>
        <v>0</v>
      </c>
      <c r="BF23" s="65"/>
      <c r="BG23" s="7" t="s">
        <v>21</v>
      </c>
    </row>
    <row r="24" spans="1:59" ht="15">
      <c r="A24" s="1"/>
      <c r="B24" s="1"/>
      <c r="C24" s="61" t="s">
        <v>26</v>
      </c>
      <c r="D24" s="32"/>
      <c r="E24" s="32"/>
      <c r="F24" s="32"/>
      <c r="G24" s="32"/>
      <c r="H24" s="33"/>
      <c r="I24" s="66">
        <f>Datos!$K21*Resultados!$G$8/100</f>
        <v>0</v>
      </c>
      <c r="J24" s="67"/>
      <c r="K24" s="67"/>
      <c r="L24" s="67"/>
      <c r="M24" s="68" t="s">
        <v>20</v>
      </c>
      <c r="N24" s="68"/>
      <c r="O24" s="69"/>
      <c r="P24" s="64">
        <f>I24*100/1.3</f>
        <v>0</v>
      </c>
      <c r="Q24" s="65"/>
      <c r="R24" s="7" t="s">
        <v>21</v>
      </c>
      <c r="W24" s="61" t="s">
        <v>26</v>
      </c>
      <c r="X24" s="32"/>
      <c r="Y24" s="32"/>
      <c r="Z24" s="32"/>
      <c r="AA24" s="32"/>
      <c r="AB24" s="33"/>
      <c r="AC24" s="72">
        <f>Datos!$K21*$G$8/100</f>
        <v>0</v>
      </c>
      <c r="AD24" s="73"/>
      <c r="AE24" s="73"/>
      <c r="AF24" s="73"/>
      <c r="AG24" s="68" t="s">
        <v>20</v>
      </c>
      <c r="AH24" s="68"/>
      <c r="AI24" s="69"/>
      <c r="AJ24" s="64">
        <f>AC24*100/1.6</f>
        <v>0</v>
      </c>
      <c r="AK24" s="65"/>
      <c r="AL24" s="7" t="s">
        <v>21</v>
      </c>
      <c r="AR24" s="61" t="s">
        <v>26</v>
      </c>
      <c r="AS24" s="32"/>
      <c r="AT24" s="32"/>
      <c r="AU24" s="32"/>
      <c r="AV24" s="32"/>
      <c r="AW24" s="33"/>
      <c r="AX24" s="66">
        <f>Datos!$K21*$G$8/100</f>
        <v>0</v>
      </c>
      <c r="AY24" s="67"/>
      <c r="AZ24" s="67"/>
      <c r="BA24" s="67"/>
      <c r="BB24" s="68" t="s">
        <v>20</v>
      </c>
      <c r="BC24" s="68"/>
      <c r="BD24" s="69"/>
      <c r="BE24" s="64">
        <f>AX24*100/0.4</f>
        <v>0</v>
      </c>
      <c r="BF24" s="65"/>
      <c r="BG24" s="7" t="s">
        <v>21</v>
      </c>
    </row>
    <row r="25" spans="1:59" ht="15">
      <c r="A25" s="1"/>
      <c r="B25" s="1"/>
      <c r="C25" s="61" t="s">
        <v>27</v>
      </c>
      <c r="D25" s="32"/>
      <c r="E25" s="32"/>
      <c r="F25" s="32"/>
      <c r="G25" s="32"/>
      <c r="H25" s="33"/>
      <c r="I25" s="66">
        <f>Datos!$K22*Resultados!$G$8/100</f>
        <v>0</v>
      </c>
      <c r="J25" s="67"/>
      <c r="K25" s="67"/>
      <c r="L25" s="67"/>
      <c r="M25" s="68" t="s">
        <v>20</v>
      </c>
      <c r="N25" s="68"/>
      <c r="O25" s="69"/>
      <c r="P25" s="64">
        <f>I25*100/16</f>
        <v>0</v>
      </c>
      <c r="Q25" s="65"/>
      <c r="R25" s="7" t="s">
        <v>21</v>
      </c>
      <c r="W25" s="61" t="s">
        <v>27</v>
      </c>
      <c r="X25" s="32"/>
      <c r="Y25" s="32"/>
      <c r="Z25" s="32"/>
      <c r="AA25" s="32"/>
      <c r="AB25" s="33"/>
      <c r="AC25" s="66">
        <f>Datos!$K22*$G$8/100</f>
        <v>0</v>
      </c>
      <c r="AD25" s="67"/>
      <c r="AE25" s="67"/>
      <c r="AF25" s="67"/>
      <c r="AG25" s="68" t="s">
        <v>20</v>
      </c>
      <c r="AH25" s="68"/>
      <c r="AI25" s="69"/>
      <c r="AJ25" s="64">
        <f>AC25*100/17</f>
        <v>0</v>
      </c>
      <c r="AK25" s="65"/>
      <c r="AL25" s="7" t="s">
        <v>21</v>
      </c>
      <c r="AR25" s="61" t="s">
        <v>27</v>
      </c>
      <c r="AS25" s="32"/>
      <c r="AT25" s="32"/>
      <c r="AU25" s="32"/>
      <c r="AV25" s="32"/>
      <c r="AW25" s="33"/>
      <c r="AX25" s="66">
        <f>Datos!$K22*$G$8/100</f>
        <v>0</v>
      </c>
      <c r="AY25" s="67"/>
      <c r="AZ25" s="67"/>
      <c r="BA25" s="67"/>
      <c r="BB25" s="68" t="s">
        <v>20</v>
      </c>
      <c r="BC25" s="68"/>
      <c r="BD25" s="69"/>
      <c r="BE25" s="64">
        <f>AX25*100/4</f>
        <v>0</v>
      </c>
      <c r="BF25" s="65"/>
      <c r="BG25" s="7" t="s">
        <v>21</v>
      </c>
    </row>
    <row r="26" spans="3:59" ht="15">
      <c r="C26" s="61" t="s">
        <v>50</v>
      </c>
      <c r="D26" s="32"/>
      <c r="E26" s="32"/>
      <c r="F26" s="32"/>
      <c r="G26" s="32"/>
      <c r="H26" s="33"/>
      <c r="I26" s="66">
        <f>Datos!$K23*Resultados!$G$8/100</f>
        <v>0</v>
      </c>
      <c r="J26" s="67"/>
      <c r="K26" s="67"/>
      <c r="L26" s="67"/>
      <c r="M26" s="68" t="s">
        <v>20</v>
      </c>
      <c r="N26" s="68"/>
      <c r="O26" s="69"/>
      <c r="P26" s="64">
        <f>I26*100/1.3</f>
        <v>0</v>
      </c>
      <c r="Q26" s="65"/>
      <c r="R26" s="7" t="s">
        <v>21</v>
      </c>
      <c r="W26" s="61" t="s">
        <v>50</v>
      </c>
      <c r="X26" s="32"/>
      <c r="Y26" s="32"/>
      <c r="Z26" s="32"/>
      <c r="AA26" s="32"/>
      <c r="AB26" s="33"/>
      <c r="AC26" s="66">
        <f>Datos!$K23*$G$8/100</f>
        <v>0</v>
      </c>
      <c r="AD26" s="67"/>
      <c r="AE26" s="67"/>
      <c r="AF26" s="67"/>
      <c r="AG26" s="68" t="s">
        <v>20</v>
      </c>
      <c r="AH26" s="68"/>
      <c r="AI26" s="69"/>
      <c r="AJ26" s="64">
        <f>AC26*100/2</f>
        <v>0</v>
      </c>
      <c r="AK26" s="65"/>
      <c r="AL26" s="7" t="s">
        <v>21</v>
      </c>
      <c r="AR26" s="61" t="s">
        <v>50</v>
      </c>
      <c r="AS26" s="32"/>
      <c r="AT26" s="32"/>
      <c r="AU26" s="32"/>
      <c r="AV26" s="32"/>
      <c r="AW26" s="33"/>
      <c r="AX26" s="66">
        <f>Datos!$K23*$G$8/100</f>
        <v>0</v>
      </c>
      <c r="AY26" s="67"/>
      <c r="AZ26" s="67"/>
      <c r="BA26" s="67"/>
      <c r="BB26" s="68" t="s">
        <v>20</v>
      </c>
      <c r="BC26" s="68"/>
      <c r="BD26" s="69"/>
      <c r="BE26" s="64">
        <f>AX26*100/0.3</f>
        <v>0</v>
      </c>
      <c r="BF26" s="65"/>
      <c r="BG26" s="7" t="s">
        <v>21</v>
      </c>
    </row>
    <row r="27" spans="3:59" ht="15">
      <c r="C27" s="61" t="s">
        <v>28</v>
      </c>
      <c r="D27" s="32"/>
      <c r="E27" s="32"/>
      <c r="F27" s="32"/>
      <c r="G27" s="32"/>
      <c r="H27" s="33"/>
      <c r="I27" s="66">
        <f>Datos!$K24*Resultados!$G$8/100</f>
        <v>0</v>
      </c>
      <c r="J27" s="67"/>
      <c r="K27" s="67"/>
      <c r="L27" s="67"/>
      <c r="M27" s="32" t="s">
        <v>45</v>
      </c>
      <c r="N27" s="32"/>
      <c r="O27" s="33"/>
      <c r="P27" s="64">
        <f>I27*100/240</f>
        <v>0</v>
      </c>
      <c r="Q27" s="65"/>
      <c r="R27" s="7" t="s">
        <v>21</v>
      </c>
      <c r="W27" s="61" t="s">
        <v>28</v>
      </c>
      <c r="X27" s="32"/>
      <c r="Y27" s="32"/>
      <c r="Z27" s="32"/>
      <c r="AA27" s="32"/>
      <c r="AB27" s="33"/>
      <c r="AC27" s="66">
        <f>Datos!$K24*$G$8/100</f>
        <v>0</v>
      </c>
      <c r="AD27" s="67"/>
      <c r="AE27" s="67"/>
      <c r="AF27" s="67"/>
      <c r="AG27" s="32" t="s">
        <v>45</v>
      </c>
      <c r="AH27" s="32"/>
      <c r="AI27" s="33"/>
      <c r="AJ27" s="64">
        <f>AC27*100/300</f>
        <v>0</v>
      </c>
      <c r="AK27" s="65"/>
      <c r="AL27" s="7" t="s">
        <v>21</v>
      </c>
      <c r="AR27" s="61" t="s">
        <v>28</v>
      </c>
      <c r="AS27" s="32"/>
      <c r="AT27" s="32"/>
      <c r="AU27" s="32"/>
      <c r="AV27" s="32"/>
      <c r="AW27" s="33"/>
      <c r="AX27" s="66">
        <f>Datos!$K24*$G$8/100</f>
        <v>0</v>
      </c>
      <c r="AY27" s="67"/>
      <c r="AZ27" s="67"/>
      <c r="BA27" s="67"/>
      <c r="BB27" s="32" t="s">
        <v>45</v>
      </c>
      <c r="BC27" s="32"/>
      <c r="BD27" s="33"/>
      <c r="BE27" s="64">
        <f>AX27*100/48</f>
        <v>0</v>
      </c>
      <c r="BF27" s="65"/>
      <c r="BG27" s="7" t="s">
        <v>21</v>
      </c>
    </row>
    <row r="28" spans="3:59" ht="15">
      <c r="C28" s="61" t="s">
        <v>51</v>
      </c>
      <c r="D28" s="32"/>
      <c r="E28" s="32"/>
      <c r="F28" s="32"/>
      <c r="G28" s="32"/>
      <c r="H28" s="33"/>
      <c r="I28" s="66">
        <f>Datos!$K25*Resultados!$G$8/100</f>
        <v>0</v>
      </c>
      <c r="J28" s="67"/>
      <c r="K28" s="67"/>
      <c r="L28" s="67"/>
      <c r="M28" s="32" t="s">
        <v>45</v>
      </c>
      <c r="N28" s="32"/>
      <c r="O28" s="33"/>
      <c r="P28" s="64">
        <f>I28*100/2.4</f>
        <v>0</v>
      </c>
      <c r="Q28" s="65"/>
      <c r="R28" s="7" t="s">
        <v>21</v>
      </c>
      <c r="W28" s="61" t="s">
        <v>51</v>
      </c>
      <c r="X28" s="32"/>
      <c r="Y28" s="32"/>
      <c r="Z28" s="32"/>
      <c r="AA28" s="32"/>
      <c r="AB28" s="33"/>
      <c r="AC28" s="66">
        <f>Datos!$K25*$G$8/100</f>
        <v>0</v>
      </c>
      <c r="AD28" s="67"/>
      <c r="AE28" s="67"/>
      <c r="AF28" s="67"/>
      <c r="AG28" s="32" t="s">
        <v>45</v>
      </c>
      <c r="AH28" s="32"/>
      <c r="AI28" s="33"/>
      <c r="AJ28" s="64">
        <f>AC28*100/2.8</f>
        <v>0</v>
      </c>
      <c r="AK28" s="65"/>
      <c r="AL28" s="7" t="s">
        <v>21</v>
      </c>
      <c r="AR28" s="61" t="s">
        <v>51</v>
      </c>
      <c r="AS28" s="32"/>
      <c r="AT28" s="32"/>
      <c r="AU28" s="32"/>
      <c r="AV28" s="32"/>
      <c r="AW28" s="33"/>
      <c r="AX28" s="66">
        <f>Datos!$K25*$G$8/100</f>
        <v>0</v>
      </c>
      <c r="AY28" s="67"/>
      <c r="AZ28" s="67"/>
      <c r="BA28" s="67"/>
      <c r="BB28" s="32" t="s">
        <v>45</v>
      </c>
      <c r="BC28" s="32"/>
      <c r="BD28" s="33"/>
      <c r="BE28" s="64">
        <f>AX28*100/0.5</f>
        <v>0</v>
      </c>
      <c r="BF28" s="65"/>
      <c r="BG28" s="7" t="s">
        <v>21</v>
      </c>
    </row>
    <row r="29" spans="3:59" ht="15">
      <c r="C29" s="61" t="s">
        <v>29</v>
      </c>
      <c r="D29" s="32"/>
      <c r="E29" s="32"/>
      <c r="F29" s="32"/>
      <c r="G29" s="32"/>
      <c r="H29" s="33"/>
      <c r="I29" s="66">
        <f>Datos!$K26*Resultados!$G$8/100</f>
        <v>0</v>
      </c>
      <c r="J29" s="67"/>
      <c r="K29" s="67"/>
      <c r="L29" s="67"/>
      <c r="M29" s="32" t="s">
        <v>45</v>
      </c>
      <c r="N29" s="32"/>
      <c r="O29" s="33"/>
      <c r="P29" s="64">
        <f>I29*100/30</f>
        <v>0</v>
      </c>
      <c r="Q29" s="65"/>
      <c r="R29" s="7" t="s">
        <v>21</v>
      </c>
      <c r="W29" s="61" t="s">
        <v>29</v>
      </c>
      <c r="X29" s="32"/>
      <c r="Y29" s="32"/>
      <c r="Z29" s="32"/>
      <c r="AA29" s="32"/>
      <c r="AB29" s="33"/>
      <c r="AC29" s="66">
        <f>Datos!$K26*$G$8/100</f>
        <v>0</v>
      </c>
      <c r="AD29" s="67"/>
      <c r="AE29" s="67"/>
      <c r="AF29" s="67"/>
      <c r="AG29" s="32" t="s">
        <v>45</v>
      </c>
      <c r="AH29" s="32"/>
      <c r="AI29" s="33"/>
      <c r="AJ29" s="64">
        <f>AC29*100/35</f>
        <v>0</v>
      </c>
      <c r="AK29" s="65"/>
      <c r="AL29" s="7" t="s">
        <v>21</v>
      </c>
      <c r="AR29" s="61" t="s">
        <v>29</v>
      </c>
      <c r="AS29" s="32"/>
      <c r="AT29" s="32"/>
      <c r="AU29" s="32"/>
      <c r="AV29" s="32"/>
      <c r="AW29" s="33"/>
      <c r="AX29" s="66">
        <f>Datos!$K26*$G$8/100</f>
        <v>0</v>
      </c>
      <c r="AY29" s="67"/>
      <c r="AZ29" s="67"/>
      <c r="BA29" s="67"/>
      <c r="BB29" s="32" t="s">
        <v>45</v>
      </c>
      <c r="BC29" s="32"/>
      <c r="BD29" s="33"/>
      <c r="BE29" s="64">
        <f>AX29*100/6</f>
        <v>0</v>
      </c>
      <c r="BF29" s="65"/>
      <c r="BG29" s="7" t="s">
        <v>21</v>
      </c>
    </row>
    <row r="30" spans="3:59" ht="15">
      <c r="C30" s="61" t="s">
        <v>30</v>
      </c>
      <c r="D30" s="32"/>
      <c r="E30" s="32"/>
      <c r="F30" s="32"/>
      <c r="G30" s="32"/>
      <c r="H30" s="33"/>
      <c r="I30" s="66">
        <f>Datos!$K27*Resultados!$G$8/100</f>
        <v>0</v>
      </c>
      <c r="J30" s="67"/>
      <c r="K30" s="67"/>
      <c r="L30" s="67"/>
      <c r="M30" s="68" t="s">
        <v>20</v>
      </c>
      <c r="N30" s="68"/>
      <c r="O30" s="69"/>
      <c r="P30" s="64">
        <f>I30*100/5</f>
        <v>0</v>
      </c>
      <c r="Q30" s="65"/>
      <c r="R30" s="7" t="s">
        <v>21</v>
      </c>
      <c r="W30" s="61" t="s">
        <v>30</v>
      </c>
      <c r="X30" s="32"/>
      <c r="Y30" s="32"/>
      <c r="Z30" s="32"/>
      <c r="AA30" s="32"/>
      <c r="AB30" s="33"/>
      <c r="AC30" s="66">
        <f>Datos!$K27*$G$8/100</f>
        <v>0</v>
      </c>
      <c r="AD30" s="67"/>
      <c r="AE30" s="67"/>
      <c r="AF30" s="67"/>
      <c r="AG30" s="68" t="s">
        <v>20</v>
      </c>
      <c r="AH30" s="68"/>
      <c r="AI30" s="69"/>
      <c r="AJ30" s="64">
        <f>AC30*100/7</f>
        <v>0</v>
      </c>
      <c r="AK30" s="65"/>
      <c r="AL30" s="7" t="s">
        <v>21</v>
      </c>
      <c r="AR30" s="61" t="s">
        <v>30</v>
      </c>
      <c r="AS30" s="32"/>
      <c r="AT30" s="32"/>
      <c r="AU30" s="32"/>
      <c r="AV30" s="32"/>
      <c r="AW30" s="33"/>
      <c r="AX30" s="66">
        <f>Datos!$K27*$G$8/100</f>
        <v>0</v>
      </c>
      <c r="AY30" s="67"/>
      <c r="AZ30" s="67"/>
      <c r="BA30" s="67"/>
      <c r="BB30" s="68" t="s">
        <v>20</v>
      </c>
      <c r="BC30" s="68"/>
      <c r="BD30" s="69"/>
      <c r="BE30" s="64">
        <f>AX30*100/1.8</f>
        <v>0</v>
      </c>
      <c r="BF30" s="65"/>
      <c r="BG30" s="7" t="s">
        <v>21</v>
      </c>
    </row>
    <row r="31" spans="3:59" ht="15">
      <c r="C31" s="61" t="s">
        <v>31</v>
      </c>
      <c r="D31" s="32"/>
      <c r="E31" s="32"/>
      <c r="F31" s="32"/>
      <c r="G31" s="32"/>
      <c r="H31" s="33"/>
      <c r="I31" s="66">
        <f>Datos!$K28*Resultados!$G$8/100</f>
        <v>225.75</v>
      </c>
      <c r="J31" s="67"/>
      <c r="K31" s="67"/>
      <c r="L31" s="67"/>
      <c r="M31" s="68" t="s">
        <v>20</v>
      </c>
      <c r="N31" s="68"/>
      <c r="O31" s="69"/>
      <c r="P31" s="64">
        <f>I31*100/1000</f>
        <v>22.575</v>
      </c>
      <c r="Q31" s="65"/>
      <c r="R31" s="7" t="s">
        <v>21</v>
      </c>
      <c r="W31" s="61" t="s">
        <v>31</v>
      </c>
      <c r="X31" s="32"/>
      <c r="Y31" s="32"/>
      <c r="Z31" s="32"/>
      <c r="AA31" s="32"/>
      <c r="AB31" s="33"/>
      <c r="AC31" s="66">
        <f>Datos!$K28*$G$8/100</f>
        <v>225.75</v>
      </c>
      <c r="AD31" s="67"/>
      <c r="AE31" s="67"/>
      <c r="AF31" s="67"/>
      <c r="AG31" s="68" t="s">
        <v>20</v>
      </c>
      <c r="AH31" s="68"/>
      <c r="AI31" s="69"/>
      <c r="AJ31" s="64">
        <f>AC31*100/1000</f>
        <v>22.575</v>
      </c>
      <c r="AK31" s="65"/>
      <c r="AL31" s="7" t="s">
        <v>21</v>
      </c>
      <c r="AR31" s="61" t="s">
        <v>31</v>
      </c>
      <c r="AS31" s="32"/>
      <c r="AT31" s="32"/>
      <c r="AU31" s="32"/>
      <c r="AV31" s="32"/>
      <c r="AW31" s="33"/>
      <c r="AX31" s="66">
        <f>Datos!$K28*$G$8/100</f>
        <v>225.75</v>
      </c>
      <c r="AY31" s="67"/>
      <c r="AZ31" s="67"/>
      <c r="BA31" s="67"/>
      <c r="BB31" s="68" t="s">
        <v>20</v>
      </c>
      <c r="BC31" s="68"/>
      <c r="BD31" s="69"/>
      <c r="BE31" s="64">
        <f>AX31*100/400</f>
        <v>56.4375</v>
      </c>
      <c r="BF31" s="65"/>
      <c r="BG31" s="7" t="s">
        <v>21</v>
      </c>
    </row>
    <row r="32" spans="3:59" ht="15">
      <c r="C32" s="61" t="s">
        <v>32</v>
      </c>
      <c r="D32" s="32"/>
      <c r="E32" s="32"/>
      <c r="F32" s="32"/>
      <c r="G32" s="32"/>
      <c r="H32" s="33"/>
      <c r="I32" s="66">
        <f>Datos!$K29*Resultados!$G$8/100</f>
        <v>0</v>
      </c>
      <c r="J32" s="67"/>
      <c r="K32" s="67"/>
      <c r="L32" s="67"/>
      <c r="M32" s="68" t="s">
        <v>20</v>
      </c>
      <c r="N32" s="68"/>
      <c r="O32" s="69"/>
      <c r="P32" s="64">
        <f>I32*100/14</f>
        <v>0</v>
      </c>
      <c r="Q32" s="65"/>
      <c r="R32" s="7" t="s">
        <v>21</v>
      </c>
      <c r="W32" s="61" t="s">
        <v>32</v>
      </c>
      <c r="X32" s="32"/>
      <c r="Y32" s="32"/>
      <c r="Z32" s="32"/>
      <c r="AA32" s="32"/>
      <c r="AB32" s="33"/>
      <c r="AC32" s="66">
        <f>Datos!$K29*$G$8/100</f>
        <v>0</v>
      </c>
      <c r="AD32" s="67"/>
      <c r="AE32" s="67"/>
      <c r="AF32" s="67"/>
      <c r="AG32" s="68" t="s">
        <v>20</v>
      </c>
      <c r="AH32" s="68"/>
      <c r="AI32" s="69"/>
      <c r="AJ32" s="64">
        <f>AC32*100/15</f>
        <v>0</v>
      </c>
      <c r="AK32" s="65"/>
      <c r="AL32" s="7" t="s">
        <v>21</v>
      </c>
      <c r="AR32" s="61" t="s">
        <v>32</v>
      </c>
      <c r="AS32" s="32"/>
      <c r="AT32" s="32"/>
      <c r="AU32" s="32"/>
      <c r="AV32" s="32"/>
      <c r="AW32" s="33"/>
      <c r="AX32" s="66">
        <f>Datos!$K29*$G$8/100</f>
        <v>0</v>
      </c>
      <c r="AY32" s="67"/>
      <c r="AZ32" s="67"/>
      <c r="BA32" s="67"/>
      <c r="BB32" s="68" t="s">
        <v>20</v>
      </c>
      <c r="BC32" s="68"/>
      <c r="BD32" s="69"/>
      <c r="BE32" s="64">
        <f>AX32*100/9</f>
        <v>0</v>
      </c>
      <c r="BF32" s="65"/>
      <c r="BG32" s="7" t="s">
        <v>21</v>
      </c>
    </row>
    <row r="33" spans="3:59" ht="15">
      <c r="C33" s="61" t="s">
        <v>33</v>
      </c>
      <c r="D33" s="32"/>
      <c r="E33" s="32"/>
      <c r="F33" s="32"/>
      <c r="G33" s="32"/>
      <c r="H33" s="33"/>
      <c r="I33" s="66">
        <f>Datos!$K30*Resultados!$G$8/100</f>
        <v>0</v>
      </c>
      <c r="J33" s="67"/>
      <c r="K33" s="67"/>
      <c r="L33" s="67"/>
      <c r="M33" s="68" t="s">
        <v>20</v>
      </c>
      <c r="N33" s="68"/>
      <c r="O33" s="69"/>
      <c r="P33" s="64">
        <f>I33*100/260</f>
        <v>0</v>
      </c>
      <c r="Q33" s="65"/>
      <c r="R33" s="7" t="s">
        <v>21</v>
      </c>
      <c r="W33" s="61" t="s">
        <v>33</v>
      </c>
      <c r="X33" s="32"/>
      <c r="Y33" s="32"/>
      <c r="Z33" s="32"/>
      <c r="AA33" s="32"/>
      <c r="AB33" s="33"/>
      <c r="AC33" s="66">
        <f>Datos!$K30*$G$8/100</f>
        <v>0</v>
      </c>
      <c r="AD33" s="67"/>
      <c r="AE33" s="67"/>
      <c r="AF33" s="67"/>
      <c r="AG33" s="68" t="s">
        <v>20</v>
      </c>
      <c r="AH33" s="68"/>
      <c r="AI33" s="69"/>
      <c r="AJ33" s="64">
        <f>AC33*100/270</f>
        <v>0</v>
      </c>
      <c r="AK33" s="65"/>
      <c r="AL33" s="7" t="s">
        <v>21</v>
      </c>
      <c r="AR33" s="61" t="s">
        <v>33</v>
      </c>
      <c r="AS33" s="32"/>
      <c r="AT33" s="32"/>
      <c r="AU33" s="32"/>
      <c r="AV33" s="32"/>
      <c r="AW33" s="33"/>
      <c r="AX33" s="66">
        <f>Datos!$K30*$G$8/100</f>
        <v>0</v>
      </c>
      <c r="AY33" s="67"/>
      <c r="AZ33" s="67"/>
      <c r="BA33" s="67"/>
      <c r="BB33" s="68" t="s">
        <v>20</v>
      </c>
      <c r="BC33" s="68"/>
      <c r="BD33" s="69"/>
      <c r="BE33" s="64">
        <f>AX33*100/53</f>
        <v>0</v>
      </c>
      <c r="BF33" s="65"/>
      <c r="BG33" s="7" t="s">
        <v>21</v>
      </c>
    </row>
    <row r="34" spans="3:59" ht="15">
      <c r="C34" s="61" t="s">
        <v>34</v>
      </c>
      <c r="D34" s="32"/>
      <c r="E34" s="32"/>
      <c r="F34" s="32"/>
      <c r="G34" s="32"/>
      <c r="H34" s="33"/>
      <c r="I34" s="66">
        <f>Datos!$K31*Resultados!$G$8/100</f>
        <v>0</v>
      </c>
      <c r="J34" s="67"/>
      <c r="K34" s="67"/>
      <c r="L34" s="67"/>
      <c r="M34" s="68" t="s">
        <v>20</v>
      </c>
      <c r="N34" s="68"/>
      <c r="O34" s="69"/>
      <c r="P34" s="64">
        <f>I34*100/7</f>
        <v>0</v>
      </c>
      <c r="Q34" s="65"/>
      <c r="R34" s="7" t="s">
        <v>21</v>
      </c>
      <c r="W34" s="61" t="s">
        <v>34</v>
      </c>
      <c r="X34" s="32"/>
      <c r="Y34" s="32"/>
      <c r="Z34" s="32"/>
      <c r="AA34" s="32"/>
      <c r="AB34" s="33"/>
      <c r="AC34" s="66">
        <f>Datos!$K31*$G$8/100</f>
        <v>0</v>
      </c>
      <c r="AD34" s="67"/>
      <c r="AE34" s="67"/>
      <c r="AF34" s="67"/>
      <c r="AG34" s="68" t="s">
        <v>20</v>
      </c>
      <c r="AH34" s="68"/>
      <c r="AI34" s="69"/>
      <c r="AJ34" s="64">
        <f>AC34*100/9.5</f>
        <v>0</v>
      </c>
      <c r="AK34" s="65"/>
      <c r="AL34" s="7" t="s">
        <v>21</v>
      </c>
      <c r="AR34" s="61" t="s">
        <v>34</v>
      </c>
      <c r="AS34" s="32"/>
      <c r="AT34" s="32"/>
      <c r="AU34" s="32"/>
      <c r="AV34" s="32"/>
      <c r="AW34" s="33"/>
      <c r="AX34" s="66">
        <f>Datos!$K31*$G$8/100</f>
        <v>0</v>
      </c>
      <c r="AY34" s="67"/>
      <c r="AZ34" s="67"/>
      <c r="BA34" s="67"/>
      <c r="BB34" s="68" t="s">
        <v>20</v>
      </c>
      <c r="BC34" s="68"/>
      <c r="BD34" s="69"/>
      <c r="BE34" s="64">
        <f>AX34*100/4.1</f>
        <v>0</v>
      </c>
      <c r="BF34" s="65"/>
      <c r="BG34" s="7" t="s">
        <v>21</v>
      </c>
    </row>
    <row r="35" spans="3:59" ht="15">
      <c r="C35" s="61" t="s">
        <v>35</v>
      </c>
      <c r="D35" s="32"/>
      <c r="E35" s="32"/>
      <c r="F35" s="32"/>
      <c r="G35" s="32"/>
      <c r="H35" s="33"/>
      <c r="I35" s="66">
        <f>Datos!$K32*Resultados!$G$8/100</f>
        <v>0</v>
      </c>
      <c r="J35" s="67"/>
      <c r="K35" s="67"/>
      <c r="L35" s="67"/>
      <c r="M35" s="32" t="s">
        <v>45</v>
      </c>
      <c r="N35" s="32"/>
      <c r="O35" s="33"/>
      <c r="P35" s="64">
        <f>I35*100/130</f>
        <v>0</v>
      </c>
      <c r="Q35" s="65"/>
      <c r="R35" s="7" t="s">
        <v>21</v>
      </c>
      <c r="W35" s="61" t="s">
        <v>35</v>
      </c>
      <c r="X35" s="32"/>
      <c r="Y35" s="32"/>
      <c r="Z35" s="32"/>
      <c r="AA35" s="32"/>
      <c r="AB35" s="33"/>
      <c r="AC35" s="66">
        <f>Datos!$K32*$G$8/100</f>
        <v>0</v>
      </c>
      <c r="AD35" s="67"/>
      <c r="AE35" s="67"/>
      <c r="AF35" s="67"/>
      <c r="AG35" s="32" t="s">
        <v>45</v>
      </c>
      <c r="AH35" s="32"/>
      <c r="AI35" s="33"/>
      <c r="AJ35" s="64">
        <f>AC35*100/200</f>
        <v>0</v>
      </c>
      <c r="AK35" s="65"/>
      <c r="AL35" s="7" t="s">
        <v>21</v>
      </c>
      <c r="AR35" s="61" t="s">
        <v>35</v>
      </c>
      <c r="AS35" s="32"/>
      <c r="AT35" s="32"/>
      <c r="AU35" s="32"/>
      <c r="AV35" s="32"/>
      <c r="AW35" s="33"/>
      <c r="AX35" s="66">
        <f>Datos!$K32*$G$8/100</f>
        <v>0</v>
      </c>
      <c r="AY35" s="67"/>
      <c r="AZ35" s="67"/>
      <c r="BA35" s="67"/>
      <c r="BB35" s="32" t="s">
        <v>45</v>
      </c>
      <c r="BC35" s="32"/>
      <c r="BD35" s="33"/>
      <c r="BE35" s="64">
        <f>AX35*100/135</f>
        <v>0</v>
      </c>
      <c r="BF35" s="65"/>
      <c r="BG35" s="7" t="s">
        <v>21</v>
      </c>
    </row>
    <row r="36" spans="3:59" ht="15">
      <c r="C36" s="61" t="s">
        <v>36</v>
      </c>
      <c r="D36" s="32"/>
      <c r="E36" s="32"/>
      <c r="F36" s="32"/>
      <c r="G36" s="32"/>
      <c r="H36" s="33"/>
      <c r="I36" s="66">
        <f>Datos!$K33*Resultados!$G$8/100</f>
        <v>0</v>
      </c>
      <c r="J36" s="67"/>
      <c r="K36" s="67"/>
      <c r="L36" s="67"/>
      <c r="M36" s="32" t="s">
        <v>45</v>
      </c>
      <c r="N36" s="32"/>
      <c r="O36" s="33"/>
      <c r="P36" s="64">
        <f>I36*100/65</f>
        <v>0</v>
      </c>
      <c r="Q36" s="65"/>
      <c r="R36" s="7" t="s">
        <v>21</v>
      </c>
      <c r="W36" s="61" t="s">
        <v>36</v>
      </c>
      <c r="X36" s="32"/>
      <c r="Y36" s="32"/>
      <c r="Z36" s="32"/>
      <c r="AA36" s="32"/>
      <c r="AB36" s="33"/>
      <c r="AC36" s="66">
        <f>Datos!$K33*$G$8/100</f>
        <v>0</v>
      </c>
      <c r="AD36" s="67"/>
      <c r="AE36" s="67"/>
      <c r="AF36" s="67"/>
      <c r="AG36" s="32" t="s">
        <v>45</v>
      </c>
      <c r="AH36" s="32"/>
      <c r="AI36" s="33"/>
      <c r="AJ36" s="64">
        <f>AC36*100/55</f>
        <v>0</v>
      </c>
      <c r="AK36" s="65"/>
      <c r="AL36" s="7" t="s">
        <v>21</v>
      </c>
      <c r="AR36" s="61" t="s">
        <v>36</v>
      </c>
      <c r="AS36" s="32"/>
      <c r="AT36" s="32"/>
      <c r="AU36" s="32"/>
      <c r="AV36" s="32"/>
      <c r="AW36" s="33"/>
      <c r="AX36" s="66">
        <f>Datos!$K33*$G$8/100</f>
        <v>0</v>
      </c>
      <c r="AY36" s="67"/>
      <c r="AZ36" s="67"/>
      <c r="BA36" s="67"/>
      <c r="BB36" s="32" t="s">
        <v>45</v>
      </c>
      <c r="BC36" s="32"/>
      <c r="BD36" s="33"/>
      <c r="BE36" s="64">
        <f>AX36*100/10</f>
        <v>0</v>
      </c>
      <c r="BF36" s="65"/>
      <c r="BG36" s="7" t="s">
        <v>21</v>
      </c>
    </row>
    <row r="37" spans="3:59" ht="15">
      <c r="C37" s="61" t="s">
        <v>37</v>
      </c>
      <c r="D37" s="32"/>
      <c r="E37" s="32"/>
      <c r="F37" s="32"/>
      <c r="G37" s="32"/>
      <c r="H37" s="33"/>
      <c r="I37" s="66">
        <f>Datos!$K34*Resultados!$G$8/100</f>
        <v>0</v>
      </c>
      <c r="J37" s="67"/>
      <c r="K37" s="67"/>
      <c r="L37" s="67"/>
      <c r="M37" s="68" t="s">
        <v>20</v>
      </c>
      <c r="N37" s="68"/>
      <c r="O37" s="69"/>
      <c r="P37" s="64">
        <f>I37*100/700</f>
        <v>0</v>
      </c>
      <c r="Q37" s="65"/>
      <c r="R37" s="7" t="s">
        <v>21</v>
      </c>
      <c r="W37" s="61" t="s">
        <v>37</v>
      </c>
      <c r="X37" s="32"/>
      <c r="Y37" s="32"/>
      <c r="Z37" s="32"/>
      <c r="AA37" s="32"/>
      <c r="AB37" s="33"/>
      <c r="AC37" s="66">
        <f>Datos!$K34*$G$8/100</f>
        <v>0</v>
      </c>
      <c r="AD37" s="67"/>
      <c r="AE37" s="67"/>
      <c r="AF37" s="67"/>
      <c r="AG37" s="68" t="s">
        <v>20</v>
      </c>
      <c r="AH37" s="68"/>
      <c r="AI37" s="69"/>
      <c r="AJ37" s="64">
        <f>AC37*100/1250</f>
        <v>0</v>
      </c>
      <c r="AK37" s="65"/>
      <c r="AL37" s="7" t="s">
        <v>21</v>
      </c>
      <c r="AR37" s="61" t="s">
        <v>37</v>
      </c>
      <c r="AS37" s="32"/>
      <c r="AT37" s="32"/>
      <c r="AU37" s="32"/>
      <c r="AV37" s="32"/>
      <c r="AW37" s="33"/>
      <c r="AX37" s="66">
        <f>Datos!$K34*$G$8/100</f>
        <v>0</v>
      </c>
      <c r="AY37" s="67"/>
      <c r="AZ37" s="67"/>
      <c r="BA37" s="67"/>
      <c r="BB37" s="68" t="s">
        <v>20</v>
      </c>
      <c r="BC37" s="68"/>
      <c r="BD37" s="69"/>
      <c r="BE37" s="64">
        <f>AX37*100/275</f>
        <v>0</v>
      </c>
      <c r="BF37" s="65"/>
      <c r="BG37" s="7" t="s">
        <v>21</v>
      </c>
    </row>
    <row r="38" spans="3:59" ht="15">
      <c r="C38" s="61" t="s">
        <v>38</v>
      </c>
      <c r="D38" s="32"/>
      <c r="E38" s="32"/>
      <c r="F38" s="32"/>
      <c r="G38" s="32"/>
      <c r="H38" s="33"/>
      <c r="I38" s="66">
        <f>Datos!$K35*Resultados!$G$8/100</f>
        <v>0</v>
      </c>
      <c r="J38" s="67"/>
      <c r="K38" s="67"/>
      <c r="L38" s="67"/>
      <c r="M38" s="68" t="s">
        <v>20</v>
      </c>
      <c r="N38" s="68"/>
      <c r="O38" s="69"/>
      <c r="P38" s="64">
        <f>I38*100/4</f>
        <v>0</v>
      </c>
      <c r="Q38" s="65"/>
      <c r="R38" s="7" t="s">
        <v>21</v>
      </c>
      <c r="W38" s="61" t="s">
        <v>38</v>
      </c>
      <c r="X38" s="32"/>
      <c r="Y38" s="32"/>
      <c r="Z38" s="32"/>
      <c r="AA38" s="32"/>
      <c r="AB38" s="33"/>
      <c r="AC38" s="66">
        <f>Datos!$K35*$G$8/100</f>
        <v>0</v>
      </c>
      <c r="AD38" s="67"/>
      <c r="AE38" s="67"/>
      <c r="AF38" s="67"/>
      <c r="AG38" s="68" t="s">
        <v>20</v>
      </c>
      <c r="AH38" s="68"/>
      <c r="AI38" s="69"/>
      <c r="AJ38" s="64">
        <f>AC38*100/3</f>
        <v>0</v>
      </c>
      <c r="AK38" s="65"/>
      <c r="AL38" s="7" t="s">
        <v>21</v>
      </c>
      <c r="AR38" s="61" t="s">
        <v>38</v>
      </c>
      <c r="AS38" s="32"/>
      <c r="AT38" s="32"/>
      <c r="AU38" s="32"/>
      <c r="AV38" s="32"/>
      <c r="AW38" s="33"/>
      <c r="AX38" s="66">
        <f>Datos!$K35*$G$8/100</f>
        <v>0</v>
      </c>
      <c r="AY38" s="67"/>
      <c r="AZ38" s="67"/>
      <c r="BA38" s="67"/>
      <c r="BB38" s="68" t="s">
        <v>20</v>
      </c>
      <c r="BC38" s="68"/>
      <c r="BD38" s="69"/>
      <c r="BE38" s="64">
        <f>AX38*100/0.5</f>
        <v>0</v>
      </c>
      <c r="BF38" s="65"/>
      <c r="BG38" s="7" t="s">
        <v>21</v>
      </c>
    </row>
    <row r="39" spans="3:59" ht="15">
      <c r="C39" s="61" t="s">
        <v>39</v>
      </c>
      <c r="D39" s="32"/>
      <c r="E39" s="32"/>
      <c r="F39" s="32"/>
      <c r="G39" s="32"/>
      <c r="H39" s="33"/>
      <c r="I39" s="66">
        <f>Datos!$K36*Resultados!$G$8/100</f>
        <v>0</v>
      </c>
      <c r="J39" s="67"/>
      <c r="K39" s="67"/>
      <c r="L39" s="67"/>
      <c r="M39" s="32" t="s">
        <v>45</v>
      </c>
      <c r="N39" s="32"/>
      <c r="O39" s="33"/>
      <c r="P39" s="64">
        <f>I39*100/900</f>
        <v>0</v>
      </c>
      <c r="Q39" s="65"/>
      <c r="R39" s="7" t="s">
        <v>21</v>
      </c>
      <c r="W39" s="61" t="s">
        <v>39</v>
      </c>
      <c r="X39" s="32"/>
      <c r="Y39" s="32"/>
      <c r="Z39" s="32"/>
      <c r="AA39" s="32"/>
      <c r="AB39" s="33"/>
      <c r="AC39" s="66">
        <f>Datos!$K36*$G$8/100</f>
        <v>0</v>
      </c>
      <c r="AD39" s="67"/>
      <c r="AE39" s="67"/>
      <c r="AF39" s="67"/>
      <c r="AG39" s="32" t="s">
        <v>45</v>
      </c>
      <c r="AH39" s="32"/>
      <c r="AI39" s="33"/>
      <c r="AJ39" s="64">
        <f>AC39*100/1300</f>
        <v>0</v>
      </c>
      <c r="AK39" s="65"/>
      <c r="AL39" s="7" t="s">
        <v>21</v>
      </c>
      <c r="AR39" s="61" t="s">
        <v>39</v>
      </c>
      <c r="AS39" s="32"/>
      <c r="AT39" s="32"/>
      <c r="AU39" s="32"/>
      <c r="AV39" s="32"/>
      <c r="AW39" s="33"/>
      <c r="AX39" s="66">
        <f>Datos!$K36*$G$8/100</f>
        <v>0</v>
      </c>
      <c r="AY39" s="67"/>
      <c r="AZ39" s="67"/>
      <c r="BA39" s="67"/>
      <c r="BB39" s="32" t="s">
        <v>45</v>
      </c>
      <c r="BC39" s="32"/>
      <c r="BD39" s="33"/>
      <c r="BE39" s="64">
        <f>AX39*100/220</f>
        <v>0</v>
      </c>
      <c r="BF39" s="65"/>
      <c r="BG39" s="7" t="s">
        <v>21</v>
      </c>
    </row>
    <row r="40" spans="3:59" ht="15">
      <c r="C40" s="61" t="s">
        <v>40</v>
      </c>
      <c r="D40" s="32"/>
      <c r="E40" s="32"/>
      <c r="F40" s="32"/>
      <c r="G40" s="32"/>
      <c r="H40" s="33"/>
      <c r="I40" s="66">
        <f>Datos!$K37*Resultados!$G$8/100</f>
        <v>0</v>
      </c>
      <c r="J40" s="67"/>
      <c r="K40" s="67"/>
      <c r="L40" s="67"/>
      <c r="M40" s="32" t="s">
        <v>45</v>
      </c>
      <c r="N40" s="32"/>
      <c r="O40" s="33"/>
      <c r="P40" s="64">
        <f>I40*100/34</f>
        <v>0</v>
      </c>
      <c r="Q40" s="65"/>
      <c r="R40" s="7" t="s">
        <v>21</v>
      </c>
      <c r="W40" s="61" t="s">
        <v>40</v>
      </c>
      <c r="X40" s="32"/>
      <c r="Y40" s="32"/>
      <c r="Z40" s="32"/>
      <c r="AA40" s="32"/>
      <c r="AB40" s="33"/>
      <c r="AC40" s="66">
        <f>Datos!$K37*$G$8/100</f>
        <v>0</v>
      </c>
      <c r="AD40" s="67"/>
      <c r="AE40" s="67"/>
      <c r="AF40" s="67"/>
      <c r="AG40" s="32" t="s">
        <v>45</v>
      </c>
      <c r="AH40" s="32"/>
      <c r="AI40" s="33"/>
      <c r="AJ40" s="64">
        <f>AC40*100/35</f>
        <v>0</v>
      </c>
      <c r="AK40" s="65"/>
      <c r="AL40" s="7" t="s">
        <v>21</v>
      </c>
      <c r="AR40" s="61" t="s">
        <v>40</v>
      </c>
      <c r="AS40" s="32"/>
      <c r="AT40" s="32"/>
      <c r="AU40" s="32"/>
      <c r="AV40" s="32"/>
      <c r="AW40" s="33"/>
      <c r="AX40" s="66">
        <f>Datos!$K37*$G$8/100</f>
        <v>0</v>
      </c>
      <c r="AY40" s="67"/>
      <c r="AZ40" s="67"/>
      <c r="BA40" s="67"/>
      <c r="BB40" s="32" t="s">
        <v>45</v>
      </c>
      <c r="BC40" s="32"/>
      <c r="BD40" s="33"/>
      <c r="BE40" s="64">
        <f>AX40*100/10</f>
        <v>0</v>
      </c>
      <c r="BF40" s="65"/>
      <c r="BG40" s="7" t="s">
        <v>21</v>
      </c>
    </row>
    <row r="41" spans="3:59" ht="15">
      <c r="C41" s="61" t="s">
        <v>41</v>
      </c>
      <c r="D41" s="32"/>
      <c r="E41" s="32"/>
      <c r="F41" s="32"/>
      <c r="G41" s="32"/>
      <c r="H41" s="33"/>
      <c r="I41" s="66">
        <f>Datos!$K38*Resultados!$G$8/100</f>
        <v>0</v>
      </c>
      <c r="J41" s="67"/>
      <c r="K41" s="67"/>
      <c r="L41" s="67"/>
      <c r="M41" s="32" t="s">
        <v>45</v>
      </c>
      <c r="N41" s="32"/>
      <c r="O41" s="33"/>
      <c r="P41" s="64">
        <f>I41*100/45</f>
        <v>0</v>
      </c>
      <c r="Q41" s="65"/>
      <c r="R41" s="7" t="s">
        <v>21</v>
      </c>
      <c r="W41" s="61" t="s">
        <v>41</v>
      </c>
      <c r="X41" s="32"/>
      <c r="Y41" s="32"/>
      <c r="Z41" s="32"/>
      <c r="AA41" s="32"/>
      <c r="AB41" s="33"/>
      <c r="AC41" s="66">
        <f>Datos!$K38*$G$8/100</f>
        <v>0</v>
      </c>
      <c r="AD41" s="67"/>
      <c r="AE41" s="67"/>
      <c r="AF41" s="67"/>
      <c r="AG41" s="32" t="s">
        <v>45</v>
      </c>
      <c r="AH41" s="32"/>
      <c r="AI41" s="33"/>
      <c r="AJ41" s="64">
        <f>AC41*100/50</f>
        <v>0</v>
      </c>
      <c r="AK41" s="65"/>
      <c r="AL41" s="7" t="s">
        <v>21</v>
      </c>
      <c r="AR41" s="61" t="s">
        <v>41</v>
      </c>
      <c r="AS41" s="32"/>
      <c r="AT41" s="32"/>
      <c r="AU41" s="32"/>
      <c r="AV41" s="32"/>
      <c r="AW41" s="33"/>
      <c r="AX41" s="66">
        <f>Datos!$K38*$G$8/100</f>
        <v>0</v>
      </c>
      <c r="AY41" s="67"/>
      <c r="AZ41" s="67"/>
      <c r="BA41" s="67"/>
      <c r="BB41" s="32" t="s">
        <v>45</v>
      </c>
      <c r="BC41" s="32"/>
      <c r="BD41" s="33"/>
      <c r="BE41" s="64">
        <f>AX41*100/3</f>
        <v>0</v>
      </c>
      <c r="BF41" s="65"/>
      <c r="BG41" s="7" t="s">
        <v>21</v>
      </c>
    </row>
    <row r="42" spans="3:59" ht="15">
      <c r="C42" s="61" t="s">
        <v>42</v>
      </c>
      <c r="D42" s="32"/>
      <c r="E42" s="32"/>
      <c r="F42" s="32"/>
      <c r="G42" s="32"/>
      <c r="H42" s="33"/>
      <c r="I42" s="66">
        <f>Datos!$K39*Resultados!$G$8/100</f>
        <v>0</v>
      </c>
      <c r="J42" s="67"/>
      <c r="K42" s="67"/>
      <c r="L42" s="67"/>
      <c r="M42" s="32" t="s">
        <v>45</v>
      </c>
      <c r="N42" s="32"/>
      <c r="O42" s="33"/>
      <c r="P42" s="64">
        <f>I42*100/35</f>
        <v>0</v>
      </c>
      <c r="Q42" s="65"/>
      <c r="R42" s="7" t="s">
        <v>21</v>
      </c>
      <c r="W42" s="61" t="s">
        <v>42</v>
      </c>
      <c r="X42" s="32"/>
      <c r="Y42" s="32"/>
      <c r="Z42" s="32"/>
      <c r="AA42" s="32"/>
      <c r="AB42" s="33"/>
      <c r="AC42" s="66">
        <f>Datos!$K39*$G$8/100</f>
        <v>0</v>
      </c>
      <c r="AD42" s="67"/>
      <c r="AE42" s="67"/>
      <c r="AF42" s="67"/>
      <c r="AG42" s="32" t="s">
        <v>45</v>
      </c>
      <c r="AH42" s="32"/>
      <c r="AI42" s="33"/>
      <c r="AJ42" s="64">
        <f>AC42*100/45</f>
        <v>0</v>
      </c>
      <c r="AK42" s="65"/>
      <c r="AL42" s="7" t="s">
        <v>21</v>
      </c>
      <c r="AR42" s="61" t="s">
        <v>42</v>
      </c>
      <c r="AS42" s="32"/>
      <c r="AT42" s="32"/>
      <c r="AU42" s="32"/>
      <c r="AV42" s="32"/>
      <c r="AW42" s="33"/>
      <c r="AX42" s="66">
        <f>Datos!$K39*$G$8/100</f>
        <v>0</v>
      </c>
      <c r="AY42" s="67"/>
      <c r="AZ42" s="67"/>
      <c r="BA42" s="67"/>
      <c r="BB42" s="32" t="s">
        <v>45</v>
      </c>
      <c r="BC42" s="32"/>
      <c r="BD42" s="33"/>
      <c r="BE42" s="64">
        <f>AX42*100/5.5</f>
        <v>0</v>
      </c>
      <c r="BF42" s="65"/>
      <c r="BG42" s="7" t="s">
        <v>21</v>
      </c>
    </row>
    <row r="43" spans="3:59" ht="15">
      <c r="C43" s="61" t="s">
        <v>43</v>
      </c>
      <c r="D43" s="32"/>
      <c r="E43" s="32"/>
      <c r="F43" s="32"/>
      <c r="G43" s="32"/>
      <c r="H43" s="33"/>
      <c r="I43" s="66">
        <f>Datos!$K40*Resultados!$G$8/100</f>
        <v>0</v>
      </c>
      <c r="J43" s="67"/>
      <c r="K43" s="67"/>
      <c r="L43" s="67"/>
      <c r="M43" s="68" t="s">
        <v>20</v>
      </c>
      <c r="N43" s="68"/>
      <c r="O43" s="69"/>
      <c r="P43" s="64">
        <f>I43*100/2.3</f>
        <v>0</v>
      </c>
      <c r="Q43" s="65"/>
      <c r="R43" s="7" t="s">
        <v>21</v>
      </c>
      <c r="W43" s="61" t="s">
        <v>43</v>
      </c>
      <c r="X43" s="32"/>
      <c r="Y43" s="32"/>
      <c r="Z43" s="32"/>
      <c r="AA43" s="32"/>
      <c r="AB43" s="33"/>
      <c r="AC43" s="66">
        <f>Datos!$K40*$G$8/100</f>
        <v>0</v>
      </c>
      <c r="AD43" s="67"/>
      <c r="AE43" s="67"/>
      <c r="AF43" s="67"/>
      <c r="AG43" s="68" t="s">
        <v>20</v>
      </c>
      <c r="AH43" s="68"/>
      <c r="AI43" s="69"/>
      <c r="AJ43" s="66">
        <f>AC43*100/2.6</f>
        <v>0</v>
      </c>
      <c r="AK43" s="67"/>
      <c r="AL43" s="7" t="s">
        <v>21</v>
      </c>
      <c r="AR43" s="61" t="s">
        <v>43</v>
      </c>
      <c r="AS43" s="32"/>
      <c r="AT43" s="32"/>
      <c r="AU43" s="32"/>
      <c r="AV43" s="32"/>
      <c r="AW43" s="33"/>
      <c r="AX43" s="66">
        <f>Datos!$K40*$G$8/100</f>
        <v>0</v>
      </c>
      <c r="AY43" s="67"/>
      <c r="AZ43" s="67"/>
      <c r="BA43" s="67"/>
      <c r="BB43" s="68" t="s">
        <v>20</v>
      </c>
      <c r="BC43" s="68"/>
      <c r="BD43" s="69"/>
      <c r="BE43" s="64">
        <f>AX43*100/0.6</f>
        <v>0</v>
      </c>
      <c r="BF43" s="65"/>
      <c r="BG43" s="7" t="s">
        <v>21</v>
      </c>
    </row>
    <row r="44" spans="3:59" ht="15">
      <c r="C44" s="61" t="s">
        <v>44</v>
      </c>
      <c r="D44" s="32"/>
      <c r="E44" s="32"/>
      <c r="F44" s="32"/>
      <c r="G44" s="32"/>
      <c r="H44" s="33"/>
      <c r="I44" s="66">
        <f>Datos!$K41*Resultados!$G$8/100</f>
        <v>0</v>
      </c>
      <c r="J44" s="67"/>
      <c r="K44" s="67"/>
      <c r="L44" s="67"/>
      <c r="M44" s="68" t="s">
        <v>20</v>
      </c>
      <c r="N44" s="68"/>
      <c r="O44" s="69"/>
      <c r="P44" s="64">
        <f>I44*100/550</f>
        <v>0</v>
      </c>
      <c r="Q44" s="65"/>
      <c r="R44" s="7" t="s">
        <v>21</v>
      </c>
      <c r="W44" s="61" t="s">
        <v>44</v>
      </c>
      <c r="X44" s="32"/>
      <c r="Y44" s="32"/>
      <c r="Z44" s="32"/>
      <c r="AA44" s="32"/>
      <c r="AB44" s="33"/>
      <c r="AC44" s="66">
        <f>Datos!$K41*$G$8/100</f>
        <v>0</v>
      </c>
      <c r="AD44" s="67"/>
      <c r="AE44" s="67"/>
      <c r="AF44" s="67"/>
      <c r="AG44" s="68" t="s">
        <v>20</v>
      </c>
      <c r="AH44" s="68"/>
      <c r="AI44" s="69"/>
      <c r="AJ44" s="64">
        <f>AC44*100/550</f>
        <v>0</v>
      </c>
      <c r="AK44" s="65"/>
      <c r="AL44" s="7" t="s">
        <v>21</v>
      </c>
      <c r="AR44" s="61" t="s">
        <v>44</v>
      </c>
      <c r="AS44" s="32"/>
      <c r="AT44" s="32"/>
      <c r="AU44" s="32"/>
      <c r="AV44" s="32"/>
      <c r="AW44" s="33"/>
      <c r="AX44" s="66">
        <f>Datos!$K41*$G$8/100</f>
        <v>0</v>
      </c>
      <c r="AY44" s="67"/>
      <c r="AZ44" s="67"/>
      <c r="BA44" s="67"/>
      <c r="BB44" s="68" t="s">
        <v>20</v>
      </c>
      <c r="BC44" s="68"/>
      <c r="BD44" s="69"/>
      <c r="BE44" s="64">
        <f>AX44*100/150</f>
        <v>0</v>
      </c>
      <c r="BF44" s="65"/>
      <c r="BG44" s="7" t="s">
        <v>21</v>
      </c>
    </row>
    <row r="45" spans="3:59" ht="15">
      <c r="C45" s="61"/>
      <c r="D45" s="32"/>
      <c r="E45" s="32"/>
      <c r="F45" s="32"/>
      <c r="G45" s="32"/>
      <c r="H45" s="33"/>
      <c r="I45" s="66">
        <f>Datos!$K42*Resultados!$G$8/100</f>
        <v>0</v>
      </c>
      <c r="J45" s="67"/>
      <c r="K45" s="67"/>
      <c r="L45" s="67"/>
      <c r="M45" s="68" t="s">
        <v>20</v>
      </c>
      <c r="N45" s="68"/>
      <c r="O45" s="69"/>
      <c r="P45" s="66"/>
      <c r="Q45" s="67"/>
      <c r="R45" s="7"/>
      <c r="W45" s="61"/>
      <c r="X45" s="32"/>
      <c r="Y45" s="32"/>
      <c r="Z45" s="32"/>
      <c r="AA45" s="32"/>
      <c r="AB45" s="33"/>
      <c r="AC45" s="66">
        <f>Datos!$K42*$G$8/100</f>
        <v>0</v>
      </c>
      <c r="AD45" s="67"/>
      <c r="AE45" s="67"/>
      <c r="AF45" s="67"/>
      <c r="AG45" s="68" t="s">
        <v>20</v>
      </c>
      <c r="AH45" s="68"/>
      <c r="AI45" s="69"/>
      <c r="AJ45" s="66"/>
      <c r="AK45" s="67"/>
      <c r="AL45" s="7"/>
      <c r="AR45" s="61"/>
      <c r="AS45" s="32"/>
      <c r="AT45" s="32"/>
      <c r="AU45" s="32"/>
      <c r="AV45" s="32"/>
      <c r="AW45" s="33"/>
      <c r="AX45" s="66">
        <f>Datos!$K42*$G$8/100</f>
        <v>0</v>
      </c>
      <c r="AY45" s="67"/>
      <c r="AZ45" s="67"/>
      <c r="BA45" s="67"/>
      <c r="BB45" s="68" t="s">
        <v>20</v>
      </c>
      <c r="BC45" s="68"/>
      <c r="BD45" s="69"/>
      <c r="BE45" s="66"/>
      <c r="BF45" s="67"/>
      <c r="BG45" s="7"/>
    </row>
    <row r="48" spans="4:17" ht="15">
      <c r="D48" t="s">
        <v>57</v>
      </c>
      <c r="P48">
        <f>(Datos!K11*100)/(100-Datos!K8)</f>
        <v>91.42857142857143</v>
      </c>
      <c r="Q48" t="s">
        <v>21</v>
      </c>
    </row>
  </sheetData>
  <sheetProtection/>
  <mergeCells count="443">
    <mergeCell ref="AX44:BA44"/>
    <mergeCell ref="BB44:BD44"/>
    <mergeCell ref="BE44:BF44"/>
    <mergeCell ref="AR45:AW45"/>
    <mergeCell ref="AX45:BA45"/>
    <mergeCell ref="BB45:BD45"/>
    <mergeCell ref="BE45:BF45"/>
    <mergeCell ref="AR44:AW44"/>
    <mergeCell ref="AX43:BA43"/>
    <mergeCell ref="BB43:BD43"/>
    <mergeCell ref="BE43:BF43"/>
    <mergeCell ref="AR42:AW42"/>
    <mergeCell ref="AX42:BA42"/>
    <mergeCell ref="BB42:BD42"/>
    <mergeCell ref="BE42:BF42"/>
    <mergeCell ref="AR43:AW43"/>
    <mergeCell ref="AX41:BA41"/>
    <mergeCell ref="BB41:BD41"/>
    <mergeCell ref="BE41:BF41"/>
    <mergeCell ref="AR40:AW40"/>
    <mergeCell ref="AX40:BA40"/>
    <mergeCell ref="BB40:BD40"/>
    <mergeCell ref="BE40:BF40"/>
    <mergeCell ref="AR41:AW41"/>
    <mergeCell ref="AX38:BA38"/>
    <mergeCell ref="BB38:BD38"/>
    <mergeCell ref="BE38:BF38"/>
    <mergeCell ref="AR39:AW39"/>
    <mergeCell ref="AX39:BA39"/>
    <mergeCell ref="BB39:BD39"/>
    <mergeCell ref="BE39:BF39"/>
    <mergeCell ref="AR38:AW38"/>
    <mergeCell ref="AX36:BA36"/>
    <mergeCell ref="BB36:BD36"/>
    <mergeCell ref="BE36:BF36"/>
    <mergeCell ref="AR37:AW37"/>
    <mergeCell ref="AX37:BA37"/>
    <mergeCell ref="BB37:BD37"/>
    <mergeCell ref="BE37:BF37"/>
    <mergeCell ref="AR36:AW36"/>
    <mergeCell ref="AX34:BA34"/>
    <mergeCell ref="BB34:BD34"/>
    <mergeCell ref="BE34:BF34"/>
    <mergeCell ref="AR35:AW35"/>
    <mergeCell ref="AX35:BA35"/>
    <mergeCell ref="BB35:BD35"/>
    <mergeCell ref="BE35:BF35"/>
    <mergeCell ref="AR34:AW34"/>
    <mergeCell ref="AX32:BA32"/>
    <mergeCell ref="BB32:BD32"/>
    <mergeCell ref="BE32:BF32"/>
    <mergeCell ref="AR33:AW33"/>
    <mergeCell ref="AX33:BA33"/>
    <mergeCell ref="BB33:BD33"/>
    <mergeCell ref="BE33:BF33"/>
    <mergeCell ref="AR32:AW32"/>
    <mergeCell ref="AX30:BA30"/>
    <mergeCell ref="BB30:BD30"/>
    <mergeCell ref="BE30:BF30"/>
    <mergeCell ref="AR31:AW31"/>
    <mergeCell ref="AX31:BA31"/>
    <mergeCell ref="BB31:BD31"/>
    <mergeCell ref="BE31:BF31"/>
    <mergeCell ref="AR30:AW30"/>
    <mergeCell ref="AX29:BA29"/>
    <mergeCell ref="BB29:BD29"/>
    <mergeCell ref="BE29:BF29"/>
    <mergeCell ref="AR28:AW28"/>
    <mergeCell ref="AX28:BA28"/>
    <mergeCell ref="BB28:BD28"/>
    <mergeCell ref="BE28:BF28"/>
    <mergeCell ref="AR29:AW29"/>
    <mergeCell ref="AX22:BA22"/>
    <mergeCell ref="AX27:BA27"/>
    <mergeCell ref="BB27:BD27"/>
    <mergeCell ref="BE27:BF27"/>
    <mergeCell ref="AR26:AW26"/>
    <mergeCell ref="AX26:BA26"/>
    <mergeCell ref="BB26:BD26"/>
    <mergeCell ref="BE26:BF26"/>
    <mergeCell ref="BE25:BF25"/>
    <mergeCell ref="AR24:AW24"/>
    <mergeCell ref="AX24:BA24"/>
    <mergeCell ref="BB24:BD24"/>
    <mergeCell ref="BE24:BF24"/>
    <mergeCell ref="AR25:AW25"/>
    <mergeCell ref="AX25:BA25"/>
    <mergeCell ref="BB25:BD25"/>
    <mergeCell ref="AX19:BA19"/>
    <mergeCell ref="BB19:BD19"/>
    <mergeCell ref="BB20:BD20"/>
    <mergeCell ref="BE20:BF20"/>
    <mergeCell ref="BE19:BF19"/>
    <mergeCell ref="AX21:BA21"/>
    <mergeCell ref="BB21:BD21"/>
    <mergeCell ref="BE21:BF21"/>
    <mergeCell ref="AX20:BA20"/>
    <mergeCell ref="BE16:BF16"/>
    <mergeCell ref="BE14:BF14"/>
    <mergeCell ref="BE17:BF17"/>
    <mergeCell ref="BB13:BD13"/>
    <mergeCell ref="BE13:BF13"/>
    <mergeCell ref="BE22:BF22"/>
    <mergeCell ref="BB22:BD22"/>
    <mergeCell ref="AY8:BG8"/>
    <mergeCell ref="BE23:BF23"/>
    <mergeCell ref="BH18:BI18"/>
    <mergeCell ref="AX15:BA15"/>
    <mergeCell ref="BB15:BD15"/>
    <mergeCell ref="BE15:BG15"/>
    <mergeCell ref="AX16:BA16"/>
    <mergeCell ref="BB16:BD16"/>
    <mergeCell ref="AX23:BA23"/>
    <mergeCell ref="BB23:BD23"/>
    <mergeCell ref="AX13:BA13"/>
    <mergeCell ref="BB11:BD11"/>
    <mergeCell ref="BE11:BF11"/>
    <mergeCell ref="AX11:BA11"/>
    <mergeCell ref="AX10:AY10"/>
    <mergeCell ref="BB10:BC10"/>
    <mergeCell ref="BE10:BF10"/>
    <mergeCell ref="BE12:BF12"/>
    <mergeCell ref="AX9:BD9"/>
    <mergeCell ref="BE9:BG9"/>
    <mergeCell ref="P24:Q24"/>
    <mergeCell ref="AR12:AW12"/>
    <mergeCell ref="AX12:BA12"/>
    <mergeCell ref="BB12:BD12"/>
    <mergeCell ref="AX14:BA14"/>
    <mergeCell ref="BB14:BD14"/>
    <mergeCell ref="AX17:BA17"/>
    <mergeCell ref="BB17:BD17"/>
    <mergeCell ref="P29:Q29"/>
    <mergeCell ref="P30:Q30"/>
    <mergeCell ref="P27:Q27"/>
    <mergeCell ref="P31:Q31"/>
    <mergeCell ref="AR17:AW17"/>
    <mergeCell ref="P40:Q40"/>
    <mergeCell ref="P33:Q33"/>
    <mergeCell ref="P23:Q23"/>
    <mergeCell ref="P25:Q25"/>
    <mergeCell ref="AR21:AW21"/>
    <mergeCell ref="P37:Q37"/>
    <mergeCell ref="P38:Q38"/>
    <mergeCell ref="AR22:AW22"/>
    <mergeCell ref="AJ19:AK19"/>
    <mergeCell ref="P19:Q19"/>
    <mergeCell ref="P35:Q35"/>
    <mergeCell ref="P34:Q34"/>
    <mergeCell ref="P32:Q32"/>
    <mergeCell ref="P36:Q36"/>
    <mergeCell ref="AV8:AW8"/>
    <mergeCell ref="AR14:AW14"/>
    <mergeCell ref="AR13:AW13"/>
    <mergeCell ref="AR15:AW15"/>
    <mergeCell ref="AR10:AW10"/>
    <mergeCell ref="AR16:AW16"/>
    <mergeCell ref="AR8:AU8"/>
    <mergeCell ref="AR11:AW11"/>
    <mergeCell ref="W11:AB11"/>
    <mergeCell ref="AC11:AF11"/>
    <mergeCell ref="P20:Q20"/>
    <mergeCell ref="P39:Q39"/>
    <mergeCell ref="P41:Q41"/>
    <mergeCell ref="AR20:AW20"/>
    <mergeCell ref="AR23:AW23"/>
    <mergeCell ref="AR27:AW27"/>
    <mergeCell ref="S18:T18"/>
    <mergeCell ref="AR19:AW19"/>
    <mergeCell ref="P21:Q21"/>
    <mergeCell ref="AJ11:AK11"/>
    <mergeCell ref="W13:AB13"/>
    <mergeCell ref="AJ13:AK13"/>
    <mergeCell ref="W12:AB12"/>
    <mergeCell ref="P45:Q45"/>
    <mergeCell ref="P14:Q14"/>
    <mergeCell ref="P15:R15"/>
    <mergeCell ref="P17:Q17"/>
    <mergeCell ref="P13:Q13"/>
    <mergeCell ref="C22:H22"/>
    <mergeCell ref="P22:Q22"/>
    <mergeCell ref="I22:L22"/>
    <mergeCell ref="M22:O22"/>
    <mergeCell ref="M23:O23"/>
    <mergeCell ref="P28:Q28"/>
    <mergeCell ref="I25:L25"/>
    <mergeCell ref="I26:L26"/>
    <mergeCell ref="I27:L27"/>
    <mergeCell ref="C23:H23"/>
    <mergeCell ref="P26:Q26"/>
    <mergeCell ref="M45:O45"/>
    <mergeCell ref="C24:H24"/>
    <mergeCell ref="P43:Q43"/>
    <mergeCell ref="M44:O44"/>
    <mergeCell ref="C43:H43"/>
    <mergeCell ref="P44:Q44"/>
    <mergeCell ref="M43:O43"/>
    <mergeCell ref="I44:L44"/>
    <mergeCell ref="P42:Q42"/>
    <mergeCell ref="C25:H25"/>
    <mergeCell ref="C26:H26"/>
    <mergeCell ref="C27:H27"/>
    <mergeCell ref="M40:O40"/>
    <mergeCell ref="C38:H38"/>
    <mergeCell ref="M39:O39"/>
    <mergeCell ref="M38:O38"/>
    <mergeCell ref="M37:O37"/>
    <mergeCell ref="I34:L34"/>
    <mergeCell ref="M36:O36"/>
    <mergeCell ref="I36:L36"/>
    <mergeCell ref="I30:L30"/>
    <mergeCell ref="M41:O41"/>
    <mergeCell ref="M42:O42"/>
    <mergeCell ref="I42:L42"/>
    <mergeCell ref="C41:H41"/>
    <mergeCell ref="C42:H42"/>
    <mergeCell ref="I41:L41"/>
    <mergeCell ref="C37:H37"/>
    <mergeCell ref="C45:H45"/>
    <mergeCell ref="I38:L38"/>
    <mergeCell ref="I45:L45"/>
    <mergeCell ref="I43:L43"/>
    <mergeCell ref="I40:L40"/>
    <mergeCell ref="C40:H40"/>
    <mergeCell ref="I39:L39"/>
    <mergeCell ref="C39:H39"/>
    <mergeCell ref="C44:H44"/>
    <mergeCell ref="I37:L37"/>
    <mergeCell ref="C35:H35"/>
    <mergeCell ref="I33:L33"/>
    <mergeCell ref="C34:H34"/>
    <mergeCell ref="C33:H33"/>
    <mergeCell ref="C28:H28"/>
    <mergeCell ref="C29:H29"/>
    <mergeCell ref="I35:L35"/>
    <mergeCell ref="I31:L31"/>
    <mergeCell ref="C36:H36"/>
    <mergeCell ref="C31:H31"/>
    <mergeCell ref="C30:H30"/>
    <mergeCell ref="M29:O29"/>
    <mergeCell ref="M28:O28"/>
    <mergeCell ref="C32:H32"/>
    <mergeCell ref="I32:L32"/>
    <mergeCell ref="I28:L28"/>
    <mergeCell ref="I29:L29"/>
    <mergeCell ref="M34:O34"/>
    <mergeCell ref="M35:O35"/>
    <mergeCell ref="M25:O25"/>
    <mergeCell ref="M26:O26"/>
    <mergeCell ref="M31:O31"/>
    <mergeCell ref="M32:O32"/>
    <mergeCell ref="M24:O24"/>
    <mergeCell ref="M21:O21"/>
    <mergeCell ref="I24:L24"/>
    <mergeCell ref="M30:O30"/>
    <mergeCell ref="M27:O27"/>
    <mergeCell ref="M33:O33"/>
    <mergeCell ref="M19:O19"/>
    <mergeCell ref="M20:O20"/>
    <mergeCell ref="I16:L16"/>
    <mergeCell ref="M16:O16"/>
    <mergeCell ref="I21:L21"/>
    <mergeCell ref="I23:L23"/>
    <mergeCell ref="I15:L15"/>
    <mergeCell ref="M15:O15"/>
    <mergeCell ref="M14:O14"/>
    <mergeCell ref="I14:L14"/>
    <mergeCell ref="M13:O13"/>
    <mergeCell ref="A5:H6"/>
    <mergeCell ref="G8:H8"/>
    <mergeCell ref="C15:H15"/>
    <mergeCell ref="C14:H14"/>
    <mergeCell ref="C12:H12"/>
    <mergeCell ref="P16:Q16"/>
    <mergeCell ref="C20:H20"/>
    <mergeCell ref="C21:H21"/>
    <mergeCell ref="I17:L17"/>
    <mergeCell ref="C19:H19"/>
    <mergeCell ref="C17:H17"/>
    <mergeCell ref="C16:H16"/>
    <mergeCell ref="M17:O17"/>
    <mergeCell ref="I20:L20"/>
    <mergeCell ref="I19:L19"/>
    <mergeCell ref="I13:L13"/>
    <mergeCell ref="I11:L11"/>
    <mergeCell ref="C13:H13"/>
    <mergeCell ref="I9:O9"/>
    <mergeCell ref="J8:R8"/>
    <mergeCell ref="P12:Q12"/>
    <mergeCell ref="P11:Q11"/>
    <mergeCell ref="C8:F8"/>
    <mergeCell ref="M10:N10"/>
    <mergeCell ref="P9:R9"/>
    <mergeCell ref="A1:L2"/>
    <mergeCell ref="C11:H11"/>
    <mergeCell ref="A3:H4"/>
    <mergeCell ref="M11:O11"/>
    <mergeCell ref="I12:L12"/>
    <mergeCell ref="M12:O12"/>
    <mergeCell ref="I10:J10"/>
    <mergeCell ref="C10:H10"/>
    <mergeCell ref="F7:P7"/>
    <mergeCell ref="P10:Q10"/>
    <mergeCell ref="Z7:AJ7"/>
    <mergeCell ref="W8:Z8"/>
    <mergeCell ref="AC10:AD10"/>
    <mergeCell ref="AD8:AL8"/>
    <mergeCell ref="AJ10:AK10"/>
    <mergeCell ref="AA8:AB8"/>
    <mergeCell ref="AG10:AH10"/>
    <mergeCell ref="AJ9:AL9"/>
    <mergeCell ref="W10:AB10"/>
    <mergeCell ref="AG11:AI11"/>
    <mergeCell ref="AC12:AF12"/>
    <mergeCell ref="AC9:AI9"/>
    <mergeCell ref="AJ16:AK16"/>
    <mergeCell ref="AC13:AF13"/>
    <mergeCell ref="AC14:AF14"/>
    <mergeCell ref="AJ14:AK14"/>
    <mergeCell ref="AJ12:AK12"/>
    <mergeCell ref="AG13:AI13"/>
    <mergeCell ref="AG12:AI12"/>
    <mergeCell ref="AG14:AI14"/>
    <mergeCell ref="W15:AB15"/>
    <mergeCell ref="AC15:AF15"/>
    <mergeCell ref="AG16:AI16"/>
    <mergeCell ref="W16:AB16"/>
    <mergeCell ref="AC16:AF16"/>
    <mergeCell ref="W14:AB14"/>
    <mergeCell ref="W19:AB19"/>
    <mergeCell ref="AC19:AF19"/>
    <mergeCell ref="AG19:AI19"/>
    <mergeCell ref="W17:AB17"/>
    <mergeCell ref="AC17:AF17"/>
    <mergeCell ref="AG17:AI17"/>
    <mergeCell ref="AC22:AF22"/>
    <mergeCell ref="AG22:AI22"/>
    <mergeCell ref="AJ17:AK17"/>
    <mergeCell ref="AG15:AI15"/>
    <mergeCell ref="AG20:AI20"/>
    <mergeCell ref="AJ20:AK20"/>
    <mergeCell ref="AJ15:AL15"/>
    <mergeCell ref="AJ24:AK24"/>
    <mergeCell ref="AJ23:AK23"/>
    <mergeCell ref="W20:AB20"/>
    <mergeCell ref="AC20:AF20"/>
    <mergeCell ref="AJ22:AK22"/>
    <mergeCell ref="W21:AB21"/>
    <mergeCell ref="AC21:AF21"/>
    <mergeCell ref="AG21:AI21"/>
    <mergeCell ref="AJ21:AK21"/>
    <mergeCell ref="W22:AB22"/>
    <mergeCell ref="W24:AB24"/>
    <mergeCell ref="W23:AB23"/>
    <mergeCell ref="AC23:AF23"/>
    <mergeCell ref="AG23:AI23"/>
    <mergeCell ref="AC24:AF24"/>
    <mergeCell ref="AG24:AI24"/>
    <mergeCell ref="AG28:AI28"/>
    <mergeCell ref="AJ28:AK28"/>
    <mergeCell ref="W25:AB25"/>
    <mergeCell ref="AC25:AF25"/>
    <mergeCell ref="AG25:AI25"/>
    <mergeCell ref="AG26:AI26"/>
    <mergeCell ref="AJ26:AK26"/>
    <mergeCell ref="AJ29:AK29"/>
    <mergeCell ref="AJ25:AK25"/>
    <mergeCell ref="W27:AB27"/>
    <mergeCell ref="AC27:AF27"/>
    <mergeCell ref="AG27:AI27"/>
    <mergeCell ref="W26:AB26"/>
    <mergeCell ref="AC26:AF26"/>
    <mergeCell ref="AJ27:AK27"/>
    <mergeCell ref="W28:AB28"/>
    <mergeCell ref="AC28:AF28"/>
    <mergeCell ref="W29:AB29"/>
    <mergeCell ref="AC29:AF29"/>
    <mergeCell ref="AG29:AI29"/>
    <mergeCell ref="W30:AB30"/>
    <mergeCell ref="AC30:AF30"/>
    <mergeCell ref="AG30:AI30"/>
    <mergeCell ref="AJ30:AK30"/>
    <mergeCell ref="AC31:AF31"/>
    <mergeCell ref="AG31:AI31"/>
    <mergeCell ref="AJ31:AK31"/>
    <mergeCell ref="W31:AB31"/>
    <mergeCell ref="W36:AB36"/>
    <mergeCell ref="AC36:AF36"/>
    <mergeCell ref="AJ34:AK34"/>
    <mergeCell ref="W32:AB32"/>
    <mergeCell ref="AJ36:AK36"/>
    <mergeCell ref="W39:AB39"/>
    <mergeCell ref="W34:AB34"/>
    <mergeCell ref="AC34:AF34"/>
    <mergeCell ref="W35:AB35"/>
    <mergeCell ref="W33:AB33"/>
    <mergeCell ref="AM18:AN18"/>
    <mergeCell ref="AJ32:AK32"/>
    <mergeCell ref="AC32:AF32"/>
    <mergeCell ref="AG32:AI32"/>
    <mergeCell ref="AG33:AI33"/>
    <mergeCell ref="AJ33:AK33"/>
    <mergeCell ref="AG36:AI36"/>
    <mergeCell ref="AG34:AI34"/>
    <mergeCell ref="AG35:AI35"/>
    <mergeCell ref="AC33:AF33"/>
    <mergeCell ref="AC35:AF35"/>
    <mergeCell ref="W45:AB45"/>
    <mergeCell ref="AC45:AF45"/>
    <mergeCell ref="AG45:AI45"/>
    <mergeCell ref="AG37:AI37"/>
    <mergeCell ref="W42:AB42"/>
    <mergeCell ref="W37:AB37"/>
    <mergeCell ref="W44:AB44"/>
    <mergeCell ref="W43:AB43"/>
    <mergeCell ref="AC42:AF42"/>
    <mergeCell ref="W41:AB41"/>
    <mergeCell ref="AJ35:AK35"/>
    <mergeCell ref="W40:AB40"/>
    <mergeCell ref="AC43:AF43"/>
    <mergeCell ref="W38:AB38"/>
    <mergeCell ref="AC38:AF38"/>
    <mergeCell ref="AG38:AI38"/>
    <mergeCell ref="AC40:AF40"/>
    <mergeCell ref="AG40:AI40"/>
    <mergeCell ref="AJ40:AK40"/>
    <mergeCell ref="AC39:AF39"/>
    <mergeCell ref="AC41:AF41"/>
    <mergeCell ref="AG43:AI43"/>
    <mergeCell ref="AG42:AI42"/>
    <mergeCell ref="AG39:AI39"/>
    <mergeCell ref="AG44:AI44"/>
    <mergeCell ref="AJ43:AK43"/>
    <mergeCell ref="AJ44:AK44"/>
    <mergeCell ref="AC44:AF44"/>
    <mergeCell ref="AC37:AF37"/>
    <mergeCell ref="AJ45:AK45"/>
    <mergeCell ref="AJ37:AK37"/>
    <mergeCell ref="AJ38:AK38"/>
    <mergeCell ref="AJ42:AK42"/>
    <mergeCell ref="AJ39:AK39"/>
    <mergeCell ref="AJ41:AK41"/>
    <mergeCell ref="AG41:AI4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HEAVY</dc:creator>
  <cp:keywords/>
  <dc:description/>
  <cp:lastModifiedBy>CX</cp:lastModifiedBy>
  <dcterms:created xsi:type="dcterms:W3CDTF">2007-12-04T23:03:07Z</dcterms:created>
  <dcterms:modified xsi:type="dcterms:W3CDTF">2018-06-12T17:35:45Z</dcterms:modified>
  <cp:category/>
  <cp:version/>
  <cp:contentType/>
  <cp:contentStatus/>
</cp:coreProperties>
</file>